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ierownik\Senat\Uchwały\2022-02-23\Wydział Ekonomii i Finansów\"/>
    </mc:Choice>
  </mc:AlternateContent>
  <xr:revisionPtr revIDLastSave="0" documentId="13_ncr:1_{BB608F7A-4703-465C-89CC-D9A83A40F696}" xr6:coauthVersionLast="36" xr6:coauthVersionMax="47" xr10:uidLastSave="{00000000-0000-0000-0000-000000000000}"/>
  <bookViews>
    <workbookView xWindow="0" yWindow="0" windowWidth="23040" windowHeight="8364" xr2:uid="{00000000-000D-0000-FFFF-FFFF00000000}"/>
  </bookViews>
  <sheets>
    <sheet name="MSG_II STOPIEN" sheetId="15" r:id="rId1"/>
  </sheets>
  <definedNames>
    <definedName name="_xlnm.Print_Area" localSheetId="0">'MSG_II STOPIEN'!$A$1:$AG$72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9" i="15" l="1"/>
  <c r="F43" i="15" l="1"/>
  <c r="AC43" i="15" s="1"/>
  <c r="J43" i="15"/>
  <c r="K43" i="15"/>
  <c r="AD43" i="15"/>
  <c r="F44" i="15"/>
  <c r="AC44" i="15" s="1"/>
  <c r="J44" i="15"/>
  <c r="K44" i="15"/>
  <c r="AD44" i="15"/>
  <c r="F45" i="15"/>
  <c r="AC45" i="15" s="1"/>
  <c r="J45" i="15"/>
  <c r="K45" i="15"/>
  <c r="AD45" i="15"/>
  <c r="F46" i="15"/>
  <c r="AC46" i="15" s="1"/>
  <c r="J46" i="15"/>
  <c r="K46" i="15"/>
  <c r="AD46" i="15"/>
  <c r="F47" i="15"/>
  <c r="AC47" i="15" s="1"/>
  <c r="J47" i="15"/>
  <c r="K47" i="15"/>
  <c r="AD47" i="15"/>
  <c r="F48" i="15"/>
  <c r="AC48" i="15" s="1"/>
  <c r="J48" i="15"/>
  <c r="K48" i="15"/>
  <c r="AD48" i="15"/>
  <c r="F49" i="15"/>
  <c r="AC49" i="15" s="1"/>
  <c r="J49" i="15"/>
  <c r="K49" i="15"/>
  <c r="AD49" i="15"/>
  <c r="F50" i="15"/>
  <c r="AC50" i="15" s="1"/>
  <c r="J50" i="15"/>
  <c r="K50" i="15"/>
  <c r="AD50" i="15"/>
  <c r="F51" i="15"/>
  <c r="AC51" i="15" s="1"/>
  <c r="J51" i="15"/>
  <c r="I51" i="15" s="1"/>
  <c r="AD51" i="15"/>
  <c r="F52" i="15"/>
  <c r="AC52" i="15" s="1"/>
  <c r="J52" i="15"/>
  <c r="I52" i="15" s="1"/>
  <c r="AD52" i="15"/>
  <c r="I48" i="15" l="1"/>
  <c r="AF44" i="15"/>
  <c r="I44" i="15"/>
  <c r="I45" i="15"/>
  <c r="AF49" i="15"/>
  <c r="I46" i="15"/>
  <c r="I49" i="15"/>
  <c r="I43" i="15"/>
  <c r="I47" i="15"/>
  <c r="I50" i="15"/>
  <c r="AF43" i="15"/>
  <c r="AF50" i="15"/>
  <c r="F32" i="15"/>
  <c r="AD53" i="15"/>
  <c r="AD34" i="15"/>
  <c r="AD35" i="15"/>
  <c r="AD36" i="15"/>
  <c r="AD37" i="15"/>
  <c r="AD38" i="15"/>
  <c r="AD39" i="15"/>
  <c r="AD40" i="15"/>
  <c r="AD32" i="15"/>
  <c r="AD33" i="15"/>
  <c r="AB41" i="15"/>
  <c r="AA41" i="15"/>
  <c r="Z41" i="15"/>
  <c r="Y41" i="15"/>
  <c r="X41" i="15"/>
  <c r="W41" i="15"/>
  <c r="V41" i="15"/>
  <c r="U41" i="15"/>
  <c r="T41" i="15"/>
  <c r="S41" i="15"/>
  <c r="L41" i="15"/>
  <c r="M41" i="15"/>
  <c r="N41" i="15"/>
  <c r="O41" i="15"/>
  <c r="P41" i="15"/>
  <c r="Q41" i="15"/>
  <c r="R41" i="15"/>
  <c r="S53" i="15"/>
  <c r="V53" i="15"/>
  <c r="W53" i="15"/>
  <c r="X53" i="15"/>
  <c r="Y53" i="15"/>
  <c r="Z53" i="15"/>
  <c r="AA53" i="15"/>
  <c r="AB53" i="15"/>
  <c r="U53" i="15"/>
  <c r="T53" i="15"/>
  <c r="L53" i="15"/>
  <c r="M53" i="15"/>
  <c r="N53" i="15"/>
  <c r="O53" i="15"/>
  <c r="P53" i="15"/>
  <c r="Q53" i="15"/>
  <c r="R53" i="15"/>
  <c r="F61" i="15" l="1"/>
  <c r="AD60" i="15"/>
  <c r="AD61" i="15" s="1"/>
  <c r="AD59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N58" i="15"/>
  <c r="M58" i="15"/>
  <c r="L58" i="15"/>
  <c r="K58" i="15"/>
  <c r="J58" i="15"/>
  <c r="AD57" i="15"/>
  <c r="O57" i="15"/>
  <c r="I57" i="15" s="1"/>
  <c r="F57" i="15"/>
  <c r="AC57" i="15" s="1"/>
  <c r="AD56" i="15"/>
  <c r="O56" i="15"/>
  <c r="I56" i="15" s="1"/>
  <c r="F56" i="15"/>
  <c r="AF56" i="15" s="1"/>
  <c r="AD55" i="15"/>
  <c r="O55" i="15"/>
  <c r="F55" i="15"/>
  <c r="AF55" i="15" s="1"/>
  <c r="K40" i="15"/>
  <c r="J40" i="15"/>
  <c r="I40" i="15" s="1"/>
  <c r="F40" i="15"/>
  <c r="AC40" i="15" s="1"/>
  <c r="K39" i="15"/>
  <c r="J39" i="15"/>
  <c r="F39" i="15"/>
  <c r="AF39" i="15" s="1"/>
  <c r="K38" i="15"/>
  <c r="J38" i="15"/>
  <c r="F38" i="15"/>
  <c r="AC38" i="15" s="1"/>
  <c r="K37" i="15"/>
  <c r="J37" i="15"/>
  <c r="F37" i="15"/>
  <c r="AC37" i="15" s="1"/>
  <c r="K36" i="15"/>
  <c r="I36" i="15" s="1"/>
  <c r="F36" i="15"/>
  <c r="AC36" i="15" s="1"/>
  <c r="K35" i="15"/>
  <c r="I35" i="15" s="1"/>
  <c r="F35" i="15"/>
  <c r="AC35" i="15" s="1"/>
  <c r="K34" i="15"/>
  <c r="F34" i="15"/>
  <c r="AC34" i="15" s="1"/>
  <c r="K33" i="15"/>
  <c r="I33" i="15" s="1"/>
  <c r="F33" i="15"/>
  <c r="AC33" i="15" s="1"/>
  <c r="AF32" i="15"/>
  <c r="AD31" i="15"/>
  <c r="AD41" i="15" s="1"/>
  <c r="J31" i="15"/>
  <c r="F31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D28" i="15"/>
  <c r="K28" i="15"/>
  <c r="I28" i="15" s="1"/>
  <c r="F28" i="15"/>
  <c r="AF28" i="15" s="1"/>
  <c r="AD27" i="15"/>
  <c r="K27" i="15"/>
  <c r="J27" i="15"/>
  <c r="F27" i="15"/>
  <c r="AF27" i="15" s="1"/>
  <c r="AD26" i="15"/>
  <c r="J26" i="15"/>
  <c r="I26" i="15" s="1"/>
  <c r="F26" i="15"/>
  <c r="AD25" i="15"/>
  <c r="K25" i="15"/>
  <c r="J25" i="15"/>
  <c r="F25" i="15"/>
  <c r="AF25" i="15" s="1"/>
  <c r="AD24" i="15"/>
  <c r="K24" i="15"/>
  <c r="J24" i="15"/>
  <c r="F24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AD21" i="15"/>
  <c r="J21" i="15"/>
  <c r="I21" i="15" s="1"/>
  <c r="F21" i="15"/>
  <c r="AF21" i="15" s="1"/>
  <c r="AD20" i="15"/>
  <c r="J20" i="15"/>
  <c r="I20" i="15" s="1"/>
  <c r="F20" i="15"/>
  <c r="AF20" i="15" s="1"/>
  <c r="AD19" i="15"/>
  <c r="K19" i="15"/>
  <c r="J19" i="15"/>
  <c r="F19" i="15"/>
  <c r="AF19" i="15" s="1"/>
  <c r="AD18" i="15"/>
  <c r="K18" i="15"/>
  <c r="J18" i="15"/>
  <c r="F18" i="15"/>
  <c r="AF18" i="15" s="1"/>
  <c r="AD17" i="15"/>
  <c r="K17" i="15"/>
  <c r="J17" i="15"/>
  <c r="F17" i="15"/>
  <c r="AD16" i="15"/>
  <c r="K16" i="15"/>
  <c r="J16" i="15"/>
  <c r="F16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AD13" i="15"/>
  <c r="K13" i="15"/>
  <c r="I13" i="15" s="1"/>
  <c r="F13" i="15"/>
  <c r="AD12" i="15"/>
  <c r="I12" i="15"/>
  <c r="F12" i="15"/>
  <c r="AD11" i="15"/>
  <c r="I11" i="15"/>
  <c r="F11" i="15"/>
  <c r="AD10" i="15"/>
  <c r="J10" i="15"/>
  <c r="I10" i="15" s="1"/>
  <c r="F10" i="15"/>
  <c r="AD9" i="15"/>
  <c r="J9" i="15"/>
  <c r="I9" i="15" s="1"/>
  <c r="F9" i="15"/>
  <c r="AD8" i="15"/>
  <c r="K8" i="15"/>
  <c r="J8" i="15"/>
  <c r="F8" i="15"/>
  <c r="AD7" i="15"/>
  <c r="K7" i="15"/>
  <c r="J7" i="15"/>
  <c r="F7" i="15"/>
  <c r="AF7" i="15" s="1"/>
  <c r="AD6" i="15"/>
  <c r="J6" i="15"/>
  <c r="I6" i="15" s="1"/>
  <c r="F6" i="15"/>
  <c r="AF6" i="15" s="1"/>
  <c r="I39" i="15" l="1"/>
  <c r="K14" i="15"/>
  <c r="I18" i="15"/>
  <c r="AB63" i="15"/>
  <c r="I37" i="15"/>
  <c r="N62" i="15"/>
  <c r="I34" i="15"/>
  <c r="K41" i="15"/>
  <c r="I31" i="15"/>
  <c r="J41" i="15"/>
  <c r="AF31" i="15"/>
  <c r="F41" i="15"/>
  <c r="J29" i="15"/>
  <c r="K53" i="15"/>
  <c r="AC55" i="15"/>
  <c r="W62" i="15"/>
  <c r="W63" i="15" s="1"/>
  <c r="AF57" i="15"/>
  <c r="AF58" i="15" s="1"/>
  <c r="T62" i="15"/>
  <c r="T63" i="15" s="1"/>
  <c r="I25" i="15"/>
  <c r="V63" i="15"/>
  <c r="F29" i="15"/>
  <c r="Q62" i="15"/>
  <c r="Q63" i="15" s="1"/>
  <c r="Y63" i="15"/>
  <c r="F53" i="15"/>
  <c r="I17" i="15"/>
  <c r="J14" i="15"/>
  <c r="F58" i="15"/>
  <c r="I24" i="15"/>
  <c r="AC56" i="15"/>
  <c r="L62" i="15"/>
  <c r="J53" i="15"/>
  <c r="AF22" i="15"/>
  <c r="AF40" i="15"/>
  <c r="AF14" i="15"/>
  <c r="M62" i="15"/>
  <c r="U62" i="15"/>
  <c r="U63" i="15" s="1"/>
  <c r="I27" i="15"/>
  <c r="I38" i="15"/>
  <c r="AC39" i="15"/>
  <c r="F22" i="15"/>
  <c r="AD29" i="15"/>
  <c r="I8" i="15"/>
  <c r="P62" i="15"/>
  <c r="X62" i="15"/>
  <c r="X63" i="15" s="1"/>
  <c r="J22" i="15"/>
  <c r="I19" i="15"/>
  <c r="AF24" i="15"/>
  <c r="AF29" i="15" s="1"/>
  <c r="I16" i="15"/>
  <c r="O58" i="15"/>
  <c r="O62" i="15" s="1"/>
  <c r="I7" i="15"/>
  <c r="I14" i="15" s="1"/>
  <c r="AD14" i="15"/>
  <c r="R62" i="15"/>
  <c r="R63" i="15" s="1"/>
  <c r="Z62" i="15"/>
  <c r="Z63" i="15" s="1"/>
  <c r="AD22" i="15"/>
  <c r="S63" i="15"/>
  <c r="AA62" i="15"/>
  <c r="AA63" i="15" s="1"/>
  <c r="AD58" i="15"/>
  <c r="AF53" i="15"/>
  <c r="K29" i="15"/>
  <c r="F14" i="15"/>
  <c r="AC31" i="15"/>
  <c r="K22" i="15"/>
  <c r="I55" i="15"/>
  <c r="I58" i="15" s="1"/>
  <c r="AC41" i="15" l="1"/>
  <c r="AD62" i="15"/>
  <c r="F62" i="15"/>
  <c r="J62" i="15"/>
  <c r="I29" i="15"/>
  <c r="AF41" i="15"/>
  <c r="AF62" i="15" s="1"/>
  <c r="I41" i="15"/>
  <c r="AC58" i="15"/>
  <c r="Q64" i="15"/>
  <c r="AC53" i="15"/>
  <c r="T64" i="15"/>
  <c r="K62" i="15"/>
  <c r="I53" i="15"/>
  <c r="W64" i="15"/>
  <c r="Z64" i="15"/>
  <c r="AC62" i="15"/>
  <c r="I22" i="15"/>
  <c r="I62" i="15" l="1"/>
  <c r="AE71" i="15"/>
  <c r="AE69" i="15"/>
  <c r="AE70" i="15"/>
</calcChain>
</file>

<file path=xl/sharedStrings.xml><?xml version="1.0" encoding="utf-8"?>
<sst xmlns="http://schemas.openxmlformats.org/spreadsheetml/2006/main" count="166" uniqueCount="144">
  <si>
    <t>Liczba godzin zajęć</t>
  </si>
  <si>
    <t>1 sem.</t>
  </si>
  <si>
    <t>2 sem.</t>
  </si>
  <si>
    <t>3 sem.</t>
  </si>
  <si>
    <t>4 sem.</t>
  </si>
  <si>
    <t>Punkty ECTS uzyskiwane w ramach zajęć:</t>
  </si>
  <si>
    <t>Lp.</t>
  </si>
  <si>
    <t>NAZWA GRUPY/ NAZWA PRZEDMIOTU</t>
  </si>
  <si>
    <t>punkty ECTS</t>
  </si>
  <si>
    <t>Egz. po sem.</t>
  </si>
  <si>
    <t>Zal. po sem.</t>
  </si>
  <si>
    <t>RAZEM</t>
  </si>
  <si>
    <t>WYKŁADY</t>
  </si>
  <si>
    <t>Ć/K/L/LEK/SiP/ZT</t>
  </si>
  <si>
    <t>ECTS</t>
  </si>
  <si>
    <t>do wyboru</t>
  </si>
  <si>
    <t>z bezpośrednim udziałem nauczycieli akademickich lub innych osób prowadzących zajęcia i studentów</t>
  </si>
  <si>
    <t>z dziedziny nauk humanistycznych lub nauk społecznych*</t>
  </si>
  <si>
    <t>związanych z prowadzoną w uczelni działalnością naukową w dyscyplinie lub dyscyplinach, do których przyporządkowany jest kierunek studiów, dla studiów o profilu ogólnoakademickim</t>
  </si>
  <si>
    <t>kształtujących umiejętności praktyczne, dla studiów o profilu praktycznym</t>
  </si>
  <si>
    <t>1</t>
  </si>
  <si>
    <t>Instytucje i instytucjonalizm w ekonomii</t>
  </si>
  <si>
    <t>2</t>
  </si>
  <si>
    <t>Global governance</t>
  </si>
  <si>
    <t>3</t>
  </si>
  <si>
    <t>Metodyka pracy naukowej</t>
  </si>
  <si>
    <t>4</t>
  </si>
  <si>
    <t>Logistyka międzynarodowa</t>
  </si>
  <si>
    <t>5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</si>
  <si>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</si>
  <si>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</si>
  <si>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</si>
  <si>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</si>
  <si>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t>Pomoc publiczna w gospodarce światowej</t>
  </si>
  <si>
    <t>Regionalizacja współpracy gospodarczej</t>
  </si>
  <si>
    <t>Prawo gospodarcze Unii Europejskiej</t>
  </si>
  <si>
    <t>Ubezpieczenia w handlu zagranicznym</t>
  </si>
  <si>
    <t>Organizacja spedycyjnej obsługi międzynarodowych przepływów towarowych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</si>
  <si>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</si>
  <si>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</si>
  <si>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</si>
  <si>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</si>
  <si>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</si>
  <si>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</si>
  <si>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</si>
  <si>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Rozliczanie kosztów spedycji i techniki sporządzania dokumentów</t>
  </si>
  <si>
    <t>OGÓŁEM</t>
  </si>
  <si>
    <t>Międzynarodowa ochrona środowiska</t>
  </si>
  <si>
    <t>Międzynarodowy rynek kapitału ludzkiego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</si>
  <si>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</si>
  <si>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</si>
  <si>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</si>
  <si>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</si>
  <si>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globalizacji</t>
  </si>
  <si>
    <t>Współpraca z krajami Europy Wschodniej</t>
  </si>
  <si>
    <t>Transformacja krajów Europy Wschodniej</t>
  </si>
  <si>
    <t>* 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</si>
  <si>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</si>
  <si>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</si>
  <si>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</si>
  <si>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</si>
  <si>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nie dotyczy</t>
  </si>
  <si>
    <t>ekonomia i finanse</t>
  </si>
  <si>
    <t>330-MS2-2MOS</t>
  </si>
  <si>
    <t>330-MS2-2MRK</t>
  </si>
  <si>
    <t>330-MS2-2KON</t>
  </si>
  <si>
    <t>330-MS2-2SFG</t>
  </si>
  <si>
    <t>330-MS2-2PGA</t>
  </si>
  <si>
    <t>330-MS2-2PIG</t>
  </si>
  <si>
    <t>330-MS2-2EMI / 330-MS2-2EMI#E</t>
  </si>
  <si>
    <t>330-MS2-2EGL</t>
  </si>
  <si>
    <t>330-MS2-2WEW</t>
  </si>
  <si>
    <t>330-MS2-2TEW</t>
  </si>
  <si>
    <t>330-MS2-1PRA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</si>
  <si>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</si>
  <si>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</si>
  <si>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</si>
  <si>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</si>
  <si>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</si>
  <si>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</si>
  <si>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</si>
  <si>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</si>
  <si>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330-MS2-1STM / 330-MS2-1STM#E</t>
  </si>
  <si>
    <t>330-MS2-1EKN / 330-MS2-1EKN#E</t>
  </si>
  <si>
    <t>330-MS2-1PPS</t>
  </si>
  <si>
    <t>330-MS2-2PRO / 330-MS2-2PRO#E</t>
  </si>
  <si>
    <t>330-MS2-1KUB</t>
  </si>
  <si>
    <t>330-MS2-2GGS / 330-MS2-2GGS#E</t>
  </si>
  <si>
    <t>330-MS2-1MSG / 330-MS2-1MSG#E</t>
  </si>
  <si>
    <t>330-MS2-1RWG</t>
  </si>
  <si>
    <t>330-MS2-1PGO</t>
  </si>
  <si>
    <t>330-MS2-1FMP / 330-MS2-1FMP#E</t>
  </si>
  <si>
    <t>330-MS2-2UBZ</t>
  </si>
  <si>
    <t>330-MS2-2YOSO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</si>
  <si>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</si>
  <si>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</si>
  <si>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</si>
  <si>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</si>
  <si>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</si>
  <si>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</si>
  <si>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</si>
  <si>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</si>
  <si>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330-MS2-2YRKS</t>
  </si>
  <si>
    <t>Seminarium magisterskie cz. 1</t>
  </si>
  <si>
    <t>Seminarium magisterskie cz. 2</t>
  </si>
  <si>
    <t>Seminarium magisterskie cz. 3</t>
  </si>
  <si>
    <t>330-MS2-2SEM2
330-MS2-2SEM1</t>
  </si>
  <si>
    <t>330-MS2-2SEM3</t>
  </si>
  <si>
    <t>GRUPA ZAJĘĆ 2  PRZEDMIOTY PODSTAWOWE</t>
  </si>
  <si>
    <t>GRUPA ZAJĘĆ 3 PRZEDMIOTY KIERUNKOWE</t>
  </si>
  <si>
    <t>GRUPA ZAJĘĆ 5 SEMINARIA</t>
  </si>
  <si>
    <t>GRUPA ZAJĘĆ 4.1  PRZEDMIOTY SPECJALIZACYJNE (DO WYBORU): OBSŁUGA CELNA I SPEDYCJA MIĘDZYNARODOWA</t>
  </si>
  <si>
    <t>GRUPA ZAJĘĆ 4.2  PRZEDMIOTY SPECJALIZACYJNE (DO WYBORU): WSPÓŁPRACA MIĘDZYNARODOWA</t>
  </si>
  <si>
    <t>GRUPA ZAJĘĆ 6 PRAKTYKI ZAWODOWE</t>
  </si>
  <si>
    <t>I rok</t>
  </si>
  <si>
    <t>II rok</t>
  </si>
  <si>
    <t>Kulturowe uwarunkowania biznesu międzynarodowego</t>
  </si>
  <si>
    <t>Procentowy udział liczby punktów ECTS w ramach zajęć z bezpośrednim udziałem nauczycieli akademickich lub innych osób prowadzących zajęcia i studentów w liczbie punktów ECTS koniecznej do ukończenia studiów.</t>
  </si>
  <si>
    <t>330-MS2-1SEM1
330-MS2-2SEM0</t>
  </si>
  <si>
    <t>20a /20b</t>
  </si>
  <si>
    <t>21a /21b</t>
  </si>
  <si>
    <t>22a /22b</t>
  </si>
  <si>
    <t>23a /23b</t>
  </si>
  <si>
    <t>24a /24b</t>
  </si>
  <si>
    <t>Rozwój programu cło w UE</t>
  </si>
  <si>
    <t>2022/2023</t>
  </si>
  <si>
    <t>GRUPA  ZAJĘĆ 1 PRZEDMIOTY KSZTAŁCENIA OGÓLNEGO</t>
  </si>
  <si>
    <t>Praktyka zawodowa 2 tyg. (60 godzin zegarowych)</t>
  </si>
  <si>
    <r>
      <rPr>
        <sz val="6"/>
        <rFont val="Arial"/>
        <family val="2"/>
        <charset val="238"/>
      </rPr>
      <t>KOD
przedmiotu USOS</t>
    </r>
  </si>
  <si>
    <r>
      <rPr>
        <b/>
        <sz val="6"/>
        <rFont val="Arial"/>
        <family val="2"/>
        <charset val="238"/>
      </rPr>
      <t>W</t>
    </r>
    <r>
      <rPr>
        <sz val="6"/>
        <rFont val="Arial"/>
        <family val="2"/>
        <charset val="238"/>
      </rPr>
      <t>YKŁADY</t>
    </r>
  </si>
  <si>
    <r>
      <rPr>
        <b/>
        <sz val="6"/>
        <rFont val="Arial"/>
        <family val="2"/>
        <charset val="238"/>
      </rPr>
      <t>Ć</t>
    </r>
    <r>
      <rPr>
        <sz val="6"/>
        <rFont val="Arial"/>
        <family val="2"/>
        <charset val="238"/>
      </rPr>
      <t>WICZENIA</t>
    </r>
  </si>
  <si>
    <r>
      <rPr>
        <b/>
        <sz val="6"/>
        <rFont val="Arial"/>
        <family val="2"/>
        <charset val="238"/>
      </rPr>
      <t>K</t>
    </r>
    <r>
      <rPr>
        <sz val="6"/>
        <rFont val="Arial"/>
        <family val="2"/>
        <charset val="238"/>
      </rPr>
      <t>ONWERSATORIA</t>
    </r>
  </si>
  <si>
    <r>
      <rPr>
        <b/>
        <sz val="6"/>
        <rFont val="Arial"/>
        <family val="2"/>
        <charset val="238"/>
      </rPr>
      <t>L</t>
    </r>
    <r>
      <rPr>
        <sz val="6"/>
        <rFont val="Arial"/>
        <family val="2"/>
        <charset val="238"/>
      </rPr>
      <t>ABORATORIA</t>
    </r>
  </si>
  <si>
    <r>
      <rPr>
        <b/>
        <sz val="6"/>
        <rFont val="Arial"/>
        <family val="2"/>
        <charset val="238"/>
      </rPr>
      <t>LEK</t>
    </r>
    <r>
      <rPr>
        <sz val="6"/>
        <rFont val="Arial"/>
        <family val="2"/>
        <charset val="238"/>
      </rPr>
      <t>TORATY</t>
    </r>
  </si>
  <si>
    <r>
      <rPr>
        <b/>
        <sz val="6"/>
        <rFont val="Arial"/>
        <family val="2"/>
        <charset val="238"/>
      </rPr>
      <t>S</t>
    </r>
    <r>
      <rPr>
        <sz val="6"/>
        <rFont val="Arial"/>
        <family val="2"/>
        <charset val="238"/>
      </rPr>
      <t xml:space="preserve">EMINARIA/ 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ROSEMINARIA</t>
    </r>
  </si>
  <si>
    <r>
      <rPr>
        <b/>
        <sz val="6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AJĘCIA </t>
    </r>
    <r>
      <rPr>
        <b/>
        <sz val="6"/>
        <rFont val="Arial"/>
        <family val="2"/>
        <charset val="238"/>
      </rPr>
      <t>T</t>
    </r>
    <r>
      <rPr>
        <sz val="6"/>
        <rFont val="Arial"/>
        <family val="2"/>
        <charset val="238"/>
      </rPr>
      <t>ERENOWE</t>
    </r>
  </si>
  <si>
    <r>
      <t xml:space="preserve">Statystyka matematyczna /      </t>
    </r>
    <r>
      <rPr>
        <i/>
        <sz val="6"/>
        <rFont val="Arial"/>
        <family val="2"/>
        <charset val="238"/>
      </rPr>
      <t>Statistical mathematics</t>
    </r>
  </si>
  <si>
    <r>
      <t xml:space="preserve">Ekonometria /  </t>
    </r>
    <r>
      <rPr>
        <i/>
        <sz val="6"/>
        <rFont val="Arial"/>
        <family val="2"/>
        <charset val="238"/>
      </rPr>
      <t>Econometrics</t>
    </r>
  </si>
  <si>
    <r>
      <t xml:space="preserve">Prognozowanie i symulacje w handlu zagranicznym  / </t>
    </r>
    <r>
      <rPr>
        <i/>
        <sz val="6"/>
        <rFont val="Arial"/>
        <family val="2"/>
        <charset val="238"/>
      </rPr>
      <t xml:space="preserve"> Forecasting and simulation in international trade</t>
    </r>
  </si>
  <si>
    <r>
      <t xml:space="preserve">Globalizacja w gospodarce światowej / </t>
    </r>
    <r>
      <rPr>
        <i/>
        <sz val="6"/>
        <rFont val="Arial"/>
        <family val="2"/>
        <charset val="238"/>
      </rPr>
      <t>Globalisation in the world economy</t>
    </r>
  </si>
  <si>
    <r>
      <t xml:space="preserve">Międzynarodowe stosunki gospodarcze / </t>
    </r>
    <r>
      <rPr>
        <i/>
        <sz val="6"/>
        <rFont val="Arial"/>
        <family val="2"/>
        <charset val="238"/>
      </rPr>
      <t>Mеждународныe экономическиe отношения</t>
    </r>
  </si>
  <si>
    <r>
      <t xml:space="preserve">Finanse międzynarodowe przedsiębiorstw / </t>
    </r>
    <r>
      <rPr>
        <i/>
        <sz val="6"/>
        <rFont val="Arial"/>
        <family val="2"/>
        <charset val="238"/>
      </rPr>
      <t xml:space="preserve"> International corporate finance</t>
    </r>
  </si>
  <si>
    <r>
      <t xml:space="preserve">Ekonomia międzynarodowa / </t>
    </r>
    <r>
      <rPr>
        <i/>
        <sz val="6"/>
        <rFont val="Arial"/>
        <family val="2"/>
        <charset val="238"/>
      </rPr>
      <t>International economics</t>
    </r>
  </si>
  <si>
    <r>
      <rPr>
        <i/>
        <sz val="6"/>
        <rFont val="Arial"/>
        <family val="2"/>
        <charset val="238"/>
      </rPr>
      <t xml:space="preserve">Średnia liczba godzin zajęć w tygodniu
</t>
    </r>
    <r>
      <rPr>
        <b/>
        <sz val="6"/>
        <rFont val="Arial"/>
        <family val="2"/>
        <charset val="238"/>
      </rPr>
      <t>liczba egz./zal.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</si>
</sst>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6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i/>
      <sz val="6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textRotation="90" wrapText="1"/>
    </xf>
    <xf numFmtId="0" fontId="6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textRotation="90" wrapText="1"/>
    </xf>
    <xf numFmtId="0" fontId="2" fillId="2" borderId="9" xfId="1" applyFont="1" applyFill="1" applyBorder="1" applyAlignment="1">
      <alignment horizontal="center" textRotation="90" wrapText="1"/>
    </xf>
    <xf numFmtId="0" fontId="2" fillId="2" borderId="9" xfId="1" applyFont="1" applyFill="1" applyBorder="1" applyAlignment="1">
      <alignment horizontal="right" textRotation="90" wrapText="1"/>
    </xf>
    <xf numFmtId="0" fontId="2" fillId="2" borderId="9" xfId="1" applyFont="1" applyFill="1" applyBorder="1" applyAlignment="1">
      <alignment horizontal="center" vertical="center" textRotation="90" wrapText="1"/>
    </xf>
    <xf numFmtId="1" fontId="2" fillId="2" borderId="2" xfId="1" applyNumberFormat="1" applyFont="1" applyFill="1" applyBorder="1" applyAlignment="1">
      <alignment horizontal="center" vertical="top" shrinkToFit="1"/>
    </xf>
    <xf numFmtId="1" fontId="2" fillId="2" borderId="3" xfId="1" applyNumberFormat="1" applyFont="1" applyFill="1" applyBorder="1" applyAlignment="1">
      <alignment horizontal="center" vertical="top" shrinkToFit="1"/>
    </xf>
    <xf numFmtId="1" fontId="2" fillId="2" borderId="4" xfId="1" applyNumberFormat="1" applyFont="1" applyFill="1" applyBorder="1" applyAlignment="1">
      <alignment horizontal="center" vertical="top" shrinkToFit="1"/>
    </xf>
    <xf numFmtId="1" fontId="2" fillId="2" borderId="1" xfId="1" applyNumberFormat="1" applyFont="1" applyFill="1" applyBorder="1" applyAlignment="1">
      <alignment horizontal="center" vertical="top" shrinkToFit="1"/>
    </xf>
    <xf numFmtId="1" fontId="2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>
      <alignment horizontal="center" vertical="center" shrinkToFit="1"/>
    </xf>
    <xf numFmtId="164" fontId="7" fillId="2" borderId="8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vertical="center" textRotation="90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7" fillId="2" borderId="8" xfId="0" applyFont="1" applyFill="1" applyBorder="1"/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2" fontId="7" fillId="2" borderId="21" xfId="0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textRotation="90" wrapText="1"/>
    </xf>
    <xf numFmtId="164" fontId="2" fillId="2" borderId="8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/>
    <xf numFmtId="164" fontId="8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/>
    <xf numFmtId="164" fontId="4" fillId="2" borderId="4" xfId="0" applyNumberFormat="1" applyFont="1" applyFill="1" applyBorder="1" applyAlignment="1">
      <alignment shrinkToFit="1"/>
    </xf>
    <xf numFmtId="0" fontId="2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wrapText="1"/>
    </xf>
    <xf numFmtId="2" fontId="8" fillId="2" borderId="21" xfId="0" applyNumberFormat="1" applyFont="1" applyFill="1" applyBorder="1" applyAlignment="1">
      <alignment horizontal="center" vertical="center"/>
    </xf>
    <xf numFmtId="0" fontId="8" fillId="2" borderId="8" xfId="0" applyFont="1" applyFill="1" applyBorder="1"/>
    <xf numFmtId="0" fontId="4" fillId="2" borderId="0" xfId="1" applyFont="1" applyFill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2" fontId="8" fillId="2" borderId="8" xfId="0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/>
    </xf>
    <xf numFmtId="0" fontId="3" fillId="2" borderId="1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top"/>
    </xf>
    <xf numFmtId="1" fontId="2" fillId="2" borderId="2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 shrinkToFit="1"/>
    </xf>
    <xf numFmtId="0" fontId="6" fillId="2" borderId="17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top"/>
    </xf>
    <xf numFmtId="0" fontId="3" fillId="2" borderId="1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2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1" fontId="2" fillId="2" borderId="19" xfId="1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6" fillId="2" borderId="24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right" vertical="top" wrapText="1"/>
    </xf>
    <xf numFmtId="0" fontId="2" fillId="2" borderId="6" xfId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right" vertical="top" wrapText="1"/>
    </xf>
    <xf numFmtId="0" fontId="2" fillId="2" borderId="7" xfId="1" applyFont="1" applyFill="1" applyBorder="1" applyAlignment="1">
      <alignment horizontal="right" vertical="top" wrapTex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2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left" vertical="top"/>
    </xf>
    <xf numFmtId="0" fontId="10" fillId="2" borderId="2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1" applyFont="1" applyFill="1" applyAlignment="1">
      <alignment horizontal="left" vertical="top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9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10" fontId="2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top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BC22-3C76-428C-A2A9-E652497FF248}">
  <sheetPr>
    <tabColor rgb="FF00B050"/>
  </sheetPr>
  <dimension ref="A1:BE72"/>
  <sheetViews>
    <sheetView tabSelected="1" view="pageBreakPreview" topLeftCell="A60" zoomScale="154" zoomScaleNormal="154" zoomScaleSheetLayoutView="154" workbookViewId="0">
      <selection activeCell="N50" sqref="N50"/>
    </sheetView>
  </sheetViews>
  <sheetFormatPr defaultColWidth="9.109375" defaultRowHeight="13.2" x14ac:dyDescent="0.3"/>
  <cols>
    <col min="1" max="1" width="3" style="138" customWidth="1"/>
    <col min="2" max="2" width="1.6640625" style="122" customWidth="1"/>
    <col min="3" max="3" width="0.6640625" style="122" customWidth="1"/>
    <col min="4" max="4" width="22.77734375" style="122" customWidth="1"/>
    <col min="5" max="5" width="10.109375" style="139" customWidth="1"/>
    <col min="6" max="18" width="2.33203125" style="61" customWidth="1"/>
    <col min="19" max="19" width="1.44140625" style="61" customWidth="1"/>
    <col min="20" max="21" width="2.33203125" style="61" customWidth="1"/>
    <col min="22" max="22" width="1.5546875" style="61" customWidth="1"/>
    <col min="23" max="24" width="2.33203125" style="61" customWidth="1"/>
    <col min="25" max="25" width="1.44140625" style="61" customWidth="1"/>
    <col min="26" max="27" width="2.33203125" style="61" customWidth="1"/>
    <col min="28" max="28" width="1.88671875" style="61" customWidth="1"/>
    <col min="29" max="29" width="2.5546875" style="8" customWidth="1"/>
    <col min="30" max="30" width="4.6640625" style="127" customWidth="1"/>
    <col min="31" max="31" width="4" style="127" customWidth="1"/>
    <col min="32" max="32" width="8.109375" style="128" customWidth="1"/>
    <col min="33" max="33" width="3.5546875" style="127" customWidth="1"/>
    <col min="34" max="35" width="9.109375" style="122"/>
    <col min="36" max="36" width="20.44140625" style="122" customWidth="1"/>
    <col min="37" max="16384" width="9.109375" style="122"/>
  </cols>
  <sheetData>
    <row r="1" spans="1:34" s="10" customFormat="1" ht="11.2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114</v>
      </c>
      <c r="R1" s="6"/>
      <c r="S1" s="6"/>
      <c r="T1" s="6"/>
      <c r="U1" s="6"/>
      <c r="V1" s="7"/>
      <c r="W1" s="5" t="s">
        <v>115</v>
      </c>
      <c r="X1" s="6"/>
      <c r="Y1" s="6"/>
      <c r="Z1" s="6"/>
      <c r="AA1" s="6"/>
      <c r="AB1" s="7"/>
      <c r="AC1" s="8"/>
      <c r="AD1" s="9"/>
      <c r="AE1" s="9"/>
      <c r="AF1" s="8"/>
      <c r="AG1" s="9"/>
    </row>
    <row r="2" spans="1:34" s="10" customFormat="1" ht="11.25" customHeight="1" x14ac:dyDescent="0.2">
      <c r="A2" s="1"/>
      <c r="B2" s="11" t="s">
        <v>125</v>
      </c>
      <c r="C2" s="12"/>
      <c r="D2" s="13"/>
      <c r="E2" s="14"/>
      <c r="F2" s="1"/>
      <c r="G2" s="1"/>
      <c r="H2" s="1"/>
      <c r="I2" s="5" t="s">
        <v>0</v>
      </c>
      <c r="J2" s="6"/>
      <c r="K2" s="6"/>
      <c r="L2" s="6"/>
      <c r="M2" s="6"/>
      <c r="N2" s="6"/>
      <c r="O2" s="6"/>
      <c r="P2" s="7"/>
      <c r="Q2" s="5" t="s">
        <v>1</v>
      </c>
      <c r="R2" s="6"/>
      <c r="S2" s="7"/>
      <c r="T2" s="5" t="s">
        <v>2</v>
      </c>
      <c r="U2" s="6"/>
      <c r="V2" s="7"/>
      <c r="W2" s="5" t="s">
        <v>3</v>
      </c>
      <c r="X2" s="6"/>
      <c r="Y2" s="7"/>
      <c r="Z2" s="5" t="s">
        <v>4</v>
      </c>
      <c r="AA2" s="6"/>
      <c r="AB2" s="7"/>
      <c r="AC2" s="15" t="s">
        <v>5</v>
      </c>
      <c r="AD2" s="15"/>
      <c r="AE2" s="15"/>
      <c r="AF2" s="15"/>
      <c r="AG2" s="15"/>
    </row>
    <row r="3" spans="1:34" s="10" customFormat="1" ht="108.75" customHeight="1" x14ac:dyDescent="0.3">
      <c r="A3" s="16" t="s">
        <v>6</v>
      </c>
      <c r="B3" s="17" t="s">
        <v>7</v>
      </c>
      <c r="C3" s="18"/>
      <c r="D3" s="19"/>
      <c r="E3" s="1" t="s">
        <v>128</v>
      </c>
      <c r="F3" s="20" t="s">
        <v>8</v>
      </c>
      <c r="G3" s="21" t="s">
        <v>9</v>
      </c>
      <c r="H3" s="21" t="s">
        <v>10</v>
      </c>
      <c r="I3" s="22" t="s">
        <v>11</v>
      </c>
      <c r="J3" s="23" t="s">
        <v>129</v>
      </c>
      <c r="K3" s="23" t="s">
        <v>130</v>
      </c>
      <c r="L3" s="23" t="s">
        <v>131</v>
      </c>
      <c r="M3" s="23" t="s">
        <v>132</v>
      </c>
      <c r="N3" s="23" t="s">
        <v>133</v>
      </c>
      <c r="O3" s="21" t="s">
        <v>134</v>
      </c>
      <c r="P3" s="21" t="s">
        <v>135</v>
      </c>
      <c r="Q3" s="21" t="s">
        <v>12</v>
      </c>
      <c r="R3" s="21" t="s">
        <v>13</v>
      </c>
      <c r="S3" s="21" t="s">
        <v>14</v>
      </c>
      <c r="T3" s="21" t="s">
        <v>12</v>
      </c>
      <c r="U3" s="21" t="s">
        <v>13</v>
      </c>
      <c r="V3" s="21" t="s">
        <v>14</v>
      </c>
      <c r="W3" s="21" t="s">
        <v>12</v>
      </c>
      <c r="X3" s="21" t="s">
        <v>13</v>
      </c>
      <c r="Y3" s="21" t="s">
        <v>14</v>
      </c>
      <c r="Z3" s="21" t="s">
        <v>12</v>
      </c>
      <c r="AA3" s="21" t="s">
        <v>13</v>
      </c>
      <c r="AB3" s="21" t="s">
        <v>14</v>
      </c>
      <c r="AC3" s="24" t="s">
        <v>15</v>
      </c>
      <c r="AD3" s="25" t="s">
        <v>16</v>
      </c>
      <c r="AE3" s="25" t="s">
        <v>17</v>
      </c>
      <c r="AF3" s="26" t="s">
        <v>18</v>
      </c>
      <c r="AG3" s="25" t="s">
        <v>19</v>
      </c>
    </row>
    <row r="4" spans="1:34" s="10" customFormat="1" ht="9.75" customHeight="1" x14ac:dyDescent="0.3">
      <c r="A4" s="16" t="s">
        <v>20</v>
      </c>
      <c r="B4" s="27">
        <v>2</v>
      </c>
      <c r="C4" s="28"/>
      <c r="D4" s="29"/>
      <c r="E4" s="30">
        <v>3</v>
      </c>
      <c r="F4" s="31">
        <v>4</v>
      </c>
      <c r="G4" s="31">
        <v>5</v>
      </c>
      <c r="H4" s="31">
        <v>6</v>
      </c>
      <c r="I4" s="32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1"/>
      <c r="T4" s="31">
        <v>17</v>
      </c>
      <c r="U4" s="31">
        <v>18</v>
      </c>
      <c r="V4" s="1"/>
      <c r="W4" s="31">
        <v>19</v>
      </c>
      <c r="X4" s="31">
        <v>20</v>
      </c>
      <c r="Y4" s="1"/>
      <c r="Z4" s="31">
        <v>21</v>
      </c>
      <c r="AA4" s="31">
        <v>22</v>
      </c>
      <c r="AB4" s="1"/>
      <c r="AC4" s="33"/>
      <c r="AD4" s="34"/>
      <c r="AE4" s="35"/>
      <c r="AF4" s="33"/>
      <c r="AG4" s="35"/>
    </row>
    <row r="5" spans="1:34" s="10" customFormat="1" ht="8.25" customHeight="1" thickBot="1" x14ac:dyDescent="0.25">
      <c r="A5" s="36" t="s">
        <v>126</v>
      </c>
      <c r="B5" s="37"/>
      <c r="C5" s="37"/>
      <c r="D5" s="37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3"/>
      <c r="AD5" s="34"/>
      <c r="AE5" s="39"/>
      <c r="AF5" s="33"/>
      <c r="AG5" s="39"/>
    </row>
    <row r="6" spans="1:34" s="10" customFormat="1" ht="9" thickBot="1" x14ac:dyDescent="0.35">
      <c r="A6" s="16" t="s">
        <v>20</v>
      </c>
      <c r="B6" s="40" t="s">
        <v>21</v>
      </c>
      <c r="C6" s="41"/>
      <c r="D6" s="42"/>
      <c r="E6" s="43" t="s">
        <v>74</v>
      </c>
      <c r="F6" s="32">
        <f>S6+V6+Y6+AB6</f>
        <v>3</v>
      </c>
      <c r="G6" s="1"/>
      <c r="H6" s="16">
        <v>1</v>
      </c>
      <c r="I6" s="31">
        <f>J6+K6</f>
        <v>30</v>
      </c>
      <c r="J6" s="31">
        <f>Q6+T6+W6+Z6</f>
        <v>30</v>
      </c>
      <c r="K6" s="31"/>
      <c r="L6" s="1"/>
      <c r="M6" s="1"/>
      <c r="N6" s="1"/>
      <c r="O6" s="1"/>
      <c r="P6" s="1"/>
      <c r="Q6" s="31">
        <v>30</v>
      </c>
      <c r="R6" s="1"/>
      <c r="S6" s="31">
        <v>3</v>
      </c>
      <c r="T6" s="1"/>
      <c r="U6" s="1"/>
      <c r="V6" s="1"/>
      <c r="W6" s="1"/>
      <c r="X6" s="1"/>
      <c r="Y6" s="1"/>
      <c r="Z6" s="1"/>
      <c r="AA6" s="1"/>
      <c r="AB6" s="1"/>
      <c r="AC6" s="33"/>
      <c r="AD6" s="44">
        <f>(((SUM(Q6:AA6)-(S6+V6))+((SUM(Q6:AA6)-V6)/15*12)+IF(G6&gt;0,3,0))/25)</f>
        <v>2.2560000000000002</v>
      </c>
      <c r="AE6" s="45"/>
      <c r="AF6" s="46">
        <f>F6</f>
        <v>3</v>
      </c>
      <c r="AG6" s="45"/>
    </row>
    <row r="7" spans="1:34" s="10" customFormat="1" ht="9" thickBot="1" x14ac:dyDescent="0.25">
      <c r="A7" s="16" t="s">
        <v>22</v>
      </c>
      <c r="B7" s="40" t="s">
        <v>23</v>
      </c>
      <c r="C7" s="41"/>
      <c r="D7" s="42"/>
      <c r="E7" s="43" t="s">
        <v>75</v>
      </c>
      <c r="F7" s="32">
        <f t="shared" ref="F7:F13" si="0">S7+V7+Y7+AB7</f>
        <v>5</v>
      </c>
      <c r="G7" s="1"/>
      <c r="H7" s="16">
        <v>2</v>
      </c>
      <c r="I7" s="31">
        <f t="shared" ref="I7:I13" si="1">J7+K7</f>
        <v>45</v>
      </c>
      <c r="J7" s="31">
        <f t="shared" ref="J7:K10" si="2">Q7+T7+W7+Z7</f>
        <v>15</v>
      </c>
      <c r="K7" s="31">
        <f t="shared" si="2"/>
        <v>30</v>
      </c>
      <c r="L7" s="1"/>
      <c r="M7" s="1"/>
      <c r="N7" s="1"/>
      <c r="O7" s="1"/>
      <c r="P7" s="1"/>
      <c r="Q7" s="1"/>
      <c r="R7" s="1"/>
      <c r="S7" s="1"/>
      <c r="T7" s="31">
        <v>15</v>
      </c>
      <c r="U7" s="31">
        <v>30</v>
      </c>
      <c r="V7" s="31">
        <v>5</v>
      </c>
      <c r="W7" s="1"/>
      <c r="X7" s="1"/>
      <c r="Y7" s="1"/>
      <c r="Z7" s="1"/>
      <c r="AA7" s="1"/>
      <c r="AB7" s="1"/>
      <c r="AC7" s="33"/>
      <c r="AD7" s="44">
        <f t="shared" ref="AD7:AD12" si="3">(((SUM(Q7:AA7)-(S7+V7))+((SUM(Q7:AA7)-V7)/15*12)+IF(G7&gt;0,3,0))/25)</f>
        <v>3.24</v>
      </c>
      <c r="AE7" s="47"/>
      <c r="AF7" s="46">
        <f>F7</f>
        <v>5</v>
      </c>
      <c r="AG7" s="47"/>
    </row>
    <row r="8" spans="1:34" s="10" customFormat="1" ht="9" thickBot="1" x14ac:dyDescent="0.25">
      <c r="A8" s="16" t="s">
        <v>24</v>
      </c>
      <c r="B8" s="40" t="s">
        <v>25</v>
      </c>
      <c r="C8" s="41"/>
      <c r="D8" s="42"/>
      <c r="E8" s="43" t="s">
        <v>76</v>
      </c>
      <c r="F8" s="32">
        <f t="shared" si="0"/>
        <v>3</v>
      </c>
      <c r="G8" s="1"/>
      <c r="H8" s="16">
        <v>1</v>
      </c>
      <c r="I8" s="31">
        <f t="shared" si="1"/>
        <v>30</v>
      </c>
      <c r="J8" s="31">
        <f t="shared" si="2"/>
        <v>16</v>
      </c>
      <c r="K8" s="31">
        <f t="shared" si="2"/>
        <v>14</v>
      </c>
      <c r="L8" s="1"/>
      <c r="M8" s="1"/>
      <c r="N8" s="1"/>
      <c r="O8" s="1"/>
      <c r="P8" s="1"/>
      <c r="Q8" s="31">
        <v>16</v>
      </c>
      <c r="R8" s="31">
        <v>14</v>
      </c>
      <c r="S8" s="31">
        <v>3</v>
      </c>
      <c r="T8" s="1"/>
      <c r="U8" s="1"/>
      <c r="V8" s="1"/>
      <c r="W8" s="1"/>
      <c r="X8" s="1"/>
      <c r="Y8" s="1"/>
      <c r="Z8" s="1"/>
      <c r="AA8" s="1"/>
      <c r="AB8" s="1"/>
      <c r="AC8" s="33"/>
      <c r="AD8" s="44">
        <f t="shared" si="3"/>
        <v>2.2560000000000002</v>
      </c>
      <c r="AE8" s="47"/>
      <c r="AF8" s="46"/>
      <c r="AG8" s="47"/>
    </row>
    <row r="9" spans="1:34" s="10" customFormat="1" ht="9" thickBot="1" x14ac:dyDescent="0.25">
      <c r="A9" s="16" t="s">
        <v>26</v>
      </c>
      <c r="B9" s="40" t="s">
        <v>27</v>
      </c>
      <c r="C9" s="41"/>
      <c r="D9" s="42"/>
      <c r="E9" s="43" t="s">
        <v>77</v>
      </c>
      <c r="F9" s="32">
        <f t="shared" si="0"/>
        <v>3</v>
      </c>
      <c r="G9" s="1"/>
      <c r="H9" s="16">
        <v>3</v>
      </c>
      <c r="I9" s="31">
        <f t="shared" si="1"/>
        <v>30</v>
      </c>
      <c r="J9" s="31">
        <f t="shared" si="2"/>
        <v>30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1">
        <v>30</v>
      </c>
      <c r="X9" s="1"/>
      <c r="Y9" s="31">
        <v>3</v>
      </c>
      <c r="Z9" s="1"/>
      <c r="AA9" s="1"/>
      <c r="AB9" s="1"/>
      <c r="AC9" s="33"/>
      <c r="AD9" s="44">
        <f t="shared" si="3"/>
        <v>2.3760000000000003</v>
      </c>
      <c r="AE9" s="47"/>
      <c r="AF9" s="46"/>
      <c r="AG9" s="47"/>
    </row>
    <row r="10" spans="1:34" s="10" customFormat="1" ht="9" thickBot="1" x14ac:dyDescent="0.25">
      <c r="A10" s="16" t="s">
        <v>28</v>
      </c>
      <c r="B10" s="40" t="s">
        <v>29</v>
      </c>
      <c r="C10" s="41"/>
      <c r="D10" s="42"/>
      <c r="E10" s="43" t="s">
        <v>78</v>
      </c>
      <c r="F10" s="32">
        <f t="shared" si="0"/>
        <v>1</v>
      </c>
      <c r="G10" s="1"/>
      <c r="H10" s="16">
        <v>1</v>
      </c>
      <c r="I10" s="31">
        <f t="shared" si="1"/>
        <v>10</v>
      </c>
      <c r="J10" s="31">
        <f t="shared" si="2"/>
        <v>10</v>
      </c>
      <c r="K10" s="1"/>
      <c r="L10" s="1"/>
      <c r="M10" s="1"/>
      <c r="N10" s="1"/>
      <c r="O10" s="1"/>
      <c r="P10" s="1"/>
      <c r="Q10" s="31">
        <v>10</v>
      </c>
      <c r="R10" s="1"/>
      <c r="S10" s="31">
        <v>1</v>
      </c>
      <c r="T10" s="1"/>
      <c r="U10" s="1"/>
      <c r="V10" s="1"/>
      <c r="W10" s="1"/>
      <c r="X10" s="1"/>
      <c r="Y10" s="1"/>
      <c r="Z10" s="1"/>
      <c r="AA10" s="1"/>
      <c r="AB10" s="1"/>
      <c r="AC10" s="33"/>
      <c r="AD10" s="44">
        <f>(((SUM(Q10:AA10)-(S10+V10))+((SUM(Q10:AA10)-V10)/15*12)+IF(G10&gt;0,3,0))/25)</f>
        <v>0.75199999999999989</v>
      </c>
      <c r="AE10" s="47"/>
      <c r="AF10" s="46"/>
      <c r="AG10" s="47"/>
    </row>
    <row r="11" spans="1:34" s="10" customFormat="1" ht="11.25" customHeight="1" thickBot="1" x14ac:dyDescent="0.25">
      <c r="A11" s="16">
        <v>6</v>
      </c>
      <c r="B11" s="48" t="s">
        <v>30</v>
      </c>
      <c r="C11" s="49"/>
      <c r="D11" s="50"/>
      <c r="E11" s="43" t="s">
        <v>79</v>
      </c>
      <c r="F11" s="32">
        <f t="shared" si="0"/>
        <v>3</v>
      </c>
      <c r="G11" s="1"/>
      <c r="H11" s="16">
        <v>1</v>
      </c>
      <c r="I11" s="31">
        <f>J11+K11+N11</f>
        <v>30</v>
      </c>
      <c r="J11" s="1"/>
      <c r="K11" s="1"/>
      <c r="L11" s="1"/>
      <c r="M11" s="1"/>
      <c r="N11" s="31">
        <v>30</v>
      </c>
      <c r="O11" s="1"/>
      <c r="P11" s="1"/>
      <c r="Q11" s="1"/>
      <c r="R11" s="31">
        <v>30</v>
      </c>
      <c r="S11" s="31">
        <v>3</v>
      </c>
      <c r="T11" s="1"/>
      <c r="U11" s="1"/>
      <c r="V11" s="1"/>
      <c r="W11" s="1"/>
      <c r="X11" s="1"/>
      <c r="Y11" s="1"/>
      <c r="Z11" s="1"/>
      <c r="AA11" s="1"/>
      <c r="AB11" s="1"/>
      <c r="AC11" s="33"/>
      <c r="AD11" s="44">
        <f t="shared" si="3"/>
        <v>2.2560000000000002</v>
      </c>
      <c r="AE11" s="47"/>
      <c r="AF11" s="46"/>
      <c r="AG11" s="47"/>
    </row>
    <row r="12" spans="1:34" s="10" customFormat="1" ht="9" thickBot="1" x14ac:dyDescent="0.25">
      <c r="A12" s="16">
        <v>7</v>
      </c>
      <c r="B12" s="40" t="s">
        <v>31</v>
      </c>
      <c r="C12" s="41"/>
      <c r="D12" s="42"/>
      <c r="E12" s="43" t="s">
        <v>80</v>
      </c>
      <c r="F12" s="32">
        <f t="shared" si="0"/>
        <v>3</v>
      </c>
      <c r="G12" s="1"/>
      <c r="H12" s="16">
        <v>2</v>
      </c>
      <c r="I12" s="31">
        <f>J12+K12+N12</f>
        <v>30</v>
      </c>
      <c r="J12" s="1"/>
      <c r="K12" s="1"/>
      <c r="L12" s="1"/>
      <c r="M12" s="1"/>
      <c r="N12" s="31">
        <v>30</v>
      </c>
      <c r="O12" s="1"/>
      <c r="P12" s="1"/>
      <c r="Q12" s="1"/>
      <c r="R12" s="1"/>
      <c r="S12" s="1"/>
      <c r="T12" s="1"/>
      <c r="U12" s="31">
        <v>30</v>
      </c>
      <c r="V12" s="31">
        <v>3</v>
      </c>
      <c r="W12" s="1"/>
      <c r="X12" s="1"/>
      <c r="Y12" s="1"/>
      <c r="Z12" s="1"/>
      <c r="AA12" s="1"/>
      <c r="AB12" s="1"/>
      <c r="AC12" s="33"/>
      <c r="AD12" s="44">
        <f t="shared" si="3"/>
        <v>2.16</v>
      </c>
      <c r="AE12" s="47"/>
      <c r="AF12" s="46"/>
      <c r="AG12" s="47"/>
    </row>
    <row r="13" spans="1:34" s="10" customFormat="1" ht="8.4" x14ac:dyDescent="0.2">
      <c r="A13" s="16">
        <v>8</v>
      </c>
      <c r="B13" s="40" t="s">
        <v>32</v>
      </c>
      <c r="C13" s="41"/>
      <c r="D13" s="42"/>
      <c r="E13" s="43" t="s">
        <v>81</v>
      </c>
      <c r="F13" s="32">
        <f t="shared" si="0"/>
        <v>1</v>
      </c>
      <c r="G13" s="1"/>
      <c r="H13" s="16">
        <v>2</v>
      </c>
      <c r="I13" s="31">
        <f t="shared" si="1"/>
        <v>15</v>
      </c>
      <c r="J13" s="1"/>
      <c r="K13" s="31">
        <f t="shared" ref="K13" si="4">R13+U13+X13+AA13</f>
        <v>15</v>
      </c>
      <c r="L13" s="1"/>
      <c r="M13" s="1"/>
      <c r="N13" s="1"/>
      <c r="O13" s="1"/>
      <c r="P13" s="1"/>
      <c r="Q13" s="1"/>
      <c r="R13" s="1"/>
      <c r="S13" s="1"/>
      <c r="T13" s="1"/>
      <c r="U13" s="31">
        <v>15</v>
      </c>
      <c r="V13" s="31">
        <v>1</v>
      </c>
      <c r="W13" s="1"/>
      <c r="X13" s="1"/>
      <c r="Y13" s="1"/>
      <c r="Z13" s="1"/>
      <c r="AA13" s="1"/>
      <c r="AB13" s="1"/>
      <c r="AC13" s="33"/>
      <c r="AD13" s="44">
        <f>(((SUM(Q13:AA13)-(S13+V13))+((SUM(Q13:AA13)-V13)/15*12)+IF(G13&gt;0,3,0))/25)/1.2</f>
        <v>0.90000000000000013</v>
      </c>
      <c r="AE13" s="47"/>
      <c r="AF13" s="46"/>
      <c r="AG13" s="47"/>
    </row>
    <row r="14" spans="1:34" s="61" customFormat="1" ht="12.9" customHeight="1" thickBot="1" x14ac:dyDescent="0.2">
      <c r="A14" s="51" t="s">
        <v>11</v>
      </c>
      <c r="B14" s="52"/>
      <c r="C14" s="52"/>
      <c r="D14" s="53"/>
      <c r="E14" s="1"/>
      <c r="F14" s="54">
        <f>SUM(F6:F13)</f>
        <v>22</v>
      </c>
      <c r="G14" s="55"/>
      <c r="H14" s="55"/>
      <c r="I14" s="54">
        <f>SUM(I6:I13)</f>
        <v>220</v>
      </c>
      <c r="J14" s="54">
        <f t="shared" ref="J14:AC14" si="5">SUM(J6:J13)</f>
        <v>101</v>
      </c>
      <c r="K14" s="54">
        <f>SUM(K6:K13)</f>
        <v>59</v>
      </c>
      <c r="L14" s="54">
        <f t="shared" si="5"/>
        <v>0</v>
      </c>
      <c r="M14" s="54">
        <f t="shared" si="5"/>
        <v>0</v>
      </c>
      <c r="N14" s="54">
        <f t="shared" si="5"/>
        <v>60</v>
      </c>
      <c r="O14" s="54">
        <f t="shared" si="5"/>
        <v>0</v>
      </c>
      <c r="P14" s="54">
        <f t="shared" si="5"/>
        <v>0</v>
      </c>
      <c r="Q14" s="54">
        <f>SUM(Q6:Q13)</f>
        <v>56</v>
      </c>
      <c r="R14" s="54">
        <f t="shared" si="5"/>
        <v>44</v>
      </c>
      <c r="S14" s="54">
        <f t="shared" si="5"/>
        <v>10</v>
      </c>
      <c r="T14" s="54">
        <f t="shared" si="5"/>
        <v>15</v>
      </c>
      <c r="U14" s="54">
        <f t="shared" si="5"/>
        <v>75</v>
      </c>
      <c r="V14" s="54">
        <f t="shared" si="5"/>
        <v>9</v>
      </c>
      <c r="W14" s="54">
        <f t="shared" si="5"/>
        <v>30</v>
      </c>
      <c r="X14" s="54">
        <f t="shared" si="5"/>
        <v>0</v>
      </c>
      <c r="Y14" s="54">
        <f t="shared" si="5"/>
        <v>3</v>
      </c>
      <c r="Z14" s="54">
        <f t="shared" si="5"/>
        <v>0</v>
      </c>
      <c r="AA14" s="54">
        <f t="shared" si="5"/>
        <v>0</v>
      </c>
      <c r="AB14" s="54">
        <f t="shared" si="5"/>
        <v>0</v>
      </c>
      <c r="AC14" s="54">
        <f t="shared" si="5"/>
        <v>0</v>
      </c>
      <c r="AD14" s="56">
        <f>SUM(AD6:AD13)</f>
        <v>16.196000000000002</v>
      </c>
      <c r="AE14" s="57"/>
      <c r="AF14" s="58">
        <f t="shared" ref="AF14" si="6">SUM(AF6:AF13)</f>
        <v>8</v>
      </c>
      <c r="AG14" s="59"/>
      <c r="AH14" s="60"/>
    </row>
    <row r="15" spans="1:34" s="10" customFormat="1" ht="9" customHeight="1" thickBot="1" x14ac:dyDescent="0.25">
      <c r="A15" s="36" t="s">
        <v>108</v>
      </c>
      <c r="B15" s="37"/>
      <c r="C15" s="37"/>
      <c r="D15" s="37"/>
      <c r="E15" s="37"/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3"/>
      <c r="AD15" s="44"/>
      <c r="AE15" s="39"/>
      <c r="AF15" s="33"/>
      <c r="AG15" s="39"/>
    </row>
    <row r="16" spans="1:34" s="10" customFormat="1" ht="25.8" thickBot="1" x14ac:dyDescent="0.25">
      <c r="A16" s="16">
        <v>9</v>
      </c>
      <c r="B16" s="40" t="s">
        <v>136</v>
      </c>
      <c r="C16" s="41"/>
      <c r="D16" s="42"/>
      <c r="E16" s="43" t="s">
        <v>82</v>
      </c>
      <c r="F16" s="32">
        <f>S16+V16+Y16+AB16</f>
        <v>6</v>
      </c>
      <c r="G16" s="16">
        <v>1</v>
      </c>
      <c r="H16" s="1"/>
      <c r="I16" s="31">
        <f>J16+K16</f>
        <v>45</v>
      </c>
      <c r="J16" s="31">
        <f t="shared" ref="J16:K21" si="7">Q16+T16+W16+Z16</f>
        <v>15</v>
      </c>
      <c r="K16" s="31">
        <f t="shared" si="7"/>
        <v>30</v>
      </c>
      <c r="L16" s="1"/>
      <c r="M16" s="1"/>
      <c r="N16" s="1"/>
      <c r="O16" s="1"/>
      <c r="P16" s="1"/>
      <c r="Q16" s="31">
        <v>15</v>
      </c>
      <c r="R16" s="31">
        <v>30</v>
      </c>
      <c r="S16" s="31">
        <v>6</v>
      </c>
      <c r="T16" s="1"/>
      <c r="U16" s="1"/>
      <c r="V16" s="1"/>
      <c r="W16" s="1"/>
      <c r="X16" s="1"/>
      <c r="Y16" s="1"/>
      <c r="Z16" s="1"/>
      <c r="AA16" s="1"/>
      <c r="AB16" s="1"/>
      <c r="AC16" s="33"/>
      <c r="AD16" s="44">
        <f>(((SUM(Q16:AA16)-(S16+V16))+((SUM(Q16:AA16)-V16)/15*12)+IF(G16&gt;0,3,0))/25)</f>
        <v>3.552</v>
      </c>
      <c r="AE16" s="39"/>
      <c r="AF16" s="46"/>
      <c r="AG16" s="39"/>
    </row>
    <row r="17" spans="1:33" s="10" customFormat="1" ht="25.8" thickBot="1" x14ac:dyDescent="0.25">
      <c r="A17" s="16">
        <v>10</v>
      </c>
      <c r="B17" s="40" t="s">
        <v>137</v>
      </c>
      <c r="C17" s="41"/>
      <c r="D17" s="42"/>
      <c r="E17" s="43" t="s">
        <v>83</v>
      </c>
      <c r="F17" s="32">
        <f t="shared" ref="F17:F21" si="8">S17+V17+Y17+AB17</f>
        <v>5</v>
      </c>
      <c r="G17" s="16">
        <v>2</v>
      </c>
      <c r="H17" s="1"/>
      <c r="I17" s="31">
        <f t="shared" ref="I17:I22" si="9">J17+K17</f>
        <v>45</v>
      </c>
      <c r="J17" s="31">
        <f t="shared" si="7"/>
        <v>15</v>
      </c>
      <c r="K17" s="31">
        <f t="shared" si="7"/>
        <v>30</v>
      </c>
      <c r="L17" s="1"/>
      <c r="M17" s="1"/>
      <c r="N17" s="1"/>
      <c r="O17" s="1"/>
      <c r="P17" s="1"/>
      <c r="Q17" s="1"/>
      <c r="R17" s="1"/>
      <c r="S17" s="1"/>
      <c r="T17" s="31">
        <v>15</v>
      </c>
      <c r="U17" s="31">
        <v>30</v>
      </c>
      <c r="V17" s="31">
        <v>5</v>
      </c>
      <c r="W17" s="1"/>
      <c r="X17" s="1"/>
      <c r="Y17" s="1"/>
      <c r="Z17" s="1"/>
      <c r="AA17" s="1"/>
      <c r="AB17" s="1"/>
      <c r="AC17" s="33"/>
      <c r="AD17" s="44">
        <f>(((SUM(Q17:AA17)-(S17+V17))+((SUM(Q17:AA17)-V17)/15*12)+IF(G17&gt;0,3,0))/25)</f>
        <v>3.36</v>
      </c>
      <c r="AE17" s="39"/>
      <c r="AF17" s="46"/>
      <c r="AG17" s="39"/>
    </row>
    <row r="18" spans="1:33" s="10" customFormat="1" ht="9" thickBot="1" x14ac:dyDescent="0.25">
      <c r="A18" s="16">
        <v>11</v>
      </c>
      <c r="B18" s="40" t="s">
        <v>33</v>
      </c>
      <c r="C18" s="41"/>
      <c r="D18" s="42"/>
      <c r="E18" s="43" t="s">
        <v>84</v>
      </c>
      <c r="F18" s="32">
        <f t="shared" si="8"/>
        <v>3</v>
      </c>
      <c r="G18" s="16">
        <v>1</v>
      </c>
      <c r="H18" s="1"/>
      <c r="I18" s="31">
        <f t="shared" si="9"/>
        <v>30</v>
      </c>
      <c r="J18" s="31">
        <f t="shared" si="7"/>
        <v>15</v>
      </c>
      <c r="K18" s="31">
        <f t="shared" si="7"/>
        <v>15</v>
      </c>
      <c r="L18" s="1"/>
      <c r="M18" s="1"/>
      <c r="N18" s="1"/>
      <c r="O18" s="1"/>
      <c r="P18" s="1"/>
      <c r="Q18" s="31">
        <v>15</v>
      </c>
      <c r="R18" s="31">
        <v>15</v>
      </c>
      <c r="S18" s="31">
        <v>3</v>
      </c>
      <c r="T18" s="1"/>
      <c r="U18" s="1"/>
      <c r="V18" s="1"/>
      <c r="W18" s="1"/>
      <c r="X18" s="1"/>
      <c r="Y18" s="1"/>
      <c r="Z18" s="1"/>
      <c r="AA18" s="1"/>
      <c r="AB18" s="1"/>
      <c r="AC18" s="33"/>
      <c r="AD18" s="44">
        <f t="shared" ref="AD18:AD21" si="10">(((SUM(Q18:AA18)-(S18+V18))+((SUM(Q18:AA18)-V18)/15*12)+IF(G18&gt;0,3,0))/25)</f>
        <v>2.3760000000000003</v>
      </c>
      <c r="AE18" s="39"/>
      <c r="AF18" s="46">
        <f>F18</f>
        <v>3</v>
      </c>
      <c r="AG18" s="39"/>
    </row>
    <row r="19" spans="1:33" s="10" customFormat="1" ht="25.8" thickBot="1" x14ac:dyDescent="0.25">
      <c r="A19" s="16">
        <v>12</v>
      </c>
      <c r="B19" s="40" t="s">
        <v>138</v>
      </c>
      <c r="C19" s="41"/>
      <c r="D19" s="42"/>
      <c r="E19" s="43" t="s">
        <v>85</v>
      </c>
      <c r="F19" s="32">
        <f t="shared" si="8"/>
        <v>6</v>
      </c>
      <c r="G19" s="16">
        <v>4</v>
      </c>
      <c r="H19" s="1"/>
      <c r="I19" s="31">
        <f t="shared" si="9"/>
        <v>45</v>
      </c>
      <c r="J19" s="31">
        <f t="shared" si="7"/>
        <v>15</v>
      </c>
      <c r="K19" s="31">
        <f t="shared" si="7"/>
        <v>30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1">
        <v>15</v>
      </c>
      <c r="AA19" s="31">
        <v>30</v>
      </c>
      <c r="AB19" s="31">
        <v>6</v>
      </c>
      <c r="AC19" s="33"/>
      <c r="AD19" s="44">
        <f t="shared" si="10"/>
        <v>3.36</v>
      </c>
      <c r="AE19" s="39"/>
      <c r="AF19" s="46">
        <f t="shared" ref="AF19:AF21" si="11">F19</f>
        <v>6</v>
      </c>
      <c r="AG19" s="39"/>
    </row>
    <row r="20" spans="1:33" s="10" customFormat="1" ht="9" thickBot="1" x14ac:dyDescent="0.25">
      <c r="A20" s="16">
        <v>13</v>
      </c>
      <c r="B20" s="40" t="s">
        <v>116</v>
      </c>
      <c r="C20" s="41"/>
      <c r="D20" s="42"/>
      <c r="E20" s="43" t="s">
        <v>86</v>
      </c>
      <c r="F20" s="32">
        <f t="shared" si="8"/>
        <v>3</v>
      </c>
      <c r="G20" s="1"/>
      <c r="H20" s="16">
        <v>2</v>
      </c>
      <c r="I20" s="31">
        <f t="shared" si="9"/>
        <v>30</v>
      </c>
      <c r="J20" s="31">
        <f t="shared" si="7"/>
        <v>30</v>
      </c>
      <c r="K20" s="1"/>
      <c r="L20" s="1"/>
      <c r="M20" s="1"/>
      <c r="N20" s="1"/>
      <c r="O20" s="1"/>
      <c r="P20" s="1"/>
      <c r="Q20" s="1"/>
      <c r="R20" s="1"/>
      <c r="S20" s="1"/>
      <c r="T20" s="31">
        <v>30</v>
      </c>
      <c r="U20" s="1"/>
      <c r="V20" s="31">
        <v>3</v>
      </c>
      <c r="W20" s="1"/>
      <c r="X20" s="1"/>
      <c r="Y20" s="1"/>
      <c r="Z20" s="1"/>
      <c r="AA20" s="1"/>
      <c r="AB20" s="1"/>
      <c r="AC20" s="33"/>
      <c r="AD20" s="44">
        <f t="shared" si="10"/>
        <v>2.16</v>
      </c>
      <c r="AE20" s="39"/>
      <c r="AF20" s="46">
        <f t="shared" si="11"/>
        <v>3</v>
      </c>
      <c r="AG20" s="39"/>
    </row>
    <row r="21" spans="1:33" s="10" customFormat="1" ht="18.75" customHeight="1" thickBot="1" x14ac:dyDescent="0.25">
      <c r="A21" s="16">
        <v>14</v>
      </c>
      <c r="B21" s="40" t="s">
        <v>139</v>
      </c>
      <c r="C21" s="41"/>
      <c r="D21" s="42"/>
      <c r="E21" s="43" t="s">
        <v>87</v>
      </c>
      <c r="F21" s="32">
        <f t="shared" si="8"/>
        <v>3</v>
      </c>
      <c r="G21" s="16">
        <v>3</v>
      </c>
      <c r="H21" s="1"/>
      <c r="I21" s="31">
        <f t="shared" si="9"/>
        <v>30</v>
      </c>
      <c r="J21" s="31">
        <f t="shared" si="7"/>
        <v>30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1">
        <v>30</v>
      </c>
      <c r="X21" s="1"/>
      <c r="Y21" s="31">
        <v>3</v>
      </c>
      <c r="Z21" s="1"/>
      <c r="AA21" s="1"/>
      <c r="AB21" s="1"/>
      <c r="AC21" s="33"/>
      <c r="AD21" s="44">
        <f t="shared" si="10"/>
        <v>2.4960000000000004</v>
      </c>
      <c r="AE21" s="39"/>
      <c r="AF21" s="46">
        <f t="shared" si="11"/>
        <v>3</v>
      </c>
      <c r="AG21" s="39"/>
    </row>
    <row r="22" spans="1:33" s="68" customFormat="1" ht="8.25" customHeight="1" thickBot="1" x14ac:dyDescent="0.2">
      <c r="A22" s="62" t="s">
        <v>11</v>
      </c>
      <c r="B22" s="63"/>
      <c r="C22" s="63"/>
      <c r="D22" s="64"/>
      <c r="E22" s="65"/>
      <c r="F22" s="54">
        <f>SUM(F16:F21)</f>
        <v>26</v>
      </c>
      <c r="G22" s="55"/>
      <c r="H22" s="55"/>
      <c r="I22" s="32">
        <f t="shared" si="9"/>
        <v>225</v>
      </c>
      <c r="J22" s="54">
        <f t="shared" ref="J22:AC22" si="12">SUM(J16:J21)</f>
        <v>120</v>
      </c>
      <c r="K22" s="54">
        <f t="shared" si="12"/>
        <v>105</v>
      </c>
      <c r="L22" s="54">
        <f t="shared" si="12"/>
        <v>0</v>
      </c>
      <c r="M22" s="54">
        <f t="shared" si="12"/>
        <v>0</v>
      </c>
      <c r="N22" s="54">
        <f t="shared" si="12"/>
        <v>0</v>
      </c>
      <c r="O22" s="54">
        <f t="shared" si="12"/>
        <v>0</v>
      </c>
      <c r="P22" s="54">
        <f t="shared" si="12"/>
        <v>0</v>
      </c>
      <c r="Q22" s="54">
        <f t="shared" si="12"/>
        <v>30</v>
      </c>
      <c r="R22" s="54">
        <f t="shared" si="12"/>
        <v>45</v>
      </c>
      <c r="S22" s="54">
        <f t="shared" si="12"/>
        <v>9</v>
      </c>
      <c r="T22" s="54">
        <f t="shared" si="12"/>
        <v>45</v>
      </c>
      <c r="U22" s="54">
        <f t="shared" si="12"/>
        <v>30</v>
      </c>
      <c r="V22" s="54">
        <f t="shared" si="12"/>
        <v>8</v>
      </c>
      <c r="W22" s="54">
        <f t="shared" si="12"/>
        <v>30</v>
      </c>
      <c r="X22" s="54">
        <f t="shared" si="12"/>
        <v>0</v>
      </c>
      <c r="Y22" s="54">
        <f t="shared" si="12"/>
        <v>3</v>
      </c>
      <c r="Z22" s="54">
        <f t="shared" si="12"/>
        <v>15</v>
      </c>
      <c r="AA22" s="54">
        <f t="shared" si="12"/>
        <v>30</v>
      </c>
      <c r="AB22" s="54">
        <f t="shared" si="12"/>
        <v>6</v>
      </c>
      <c r="AC22" s="54">
        <f t="shared" si="12"/>
        <v>0</v>
      </c>
      <c r="AD22" s="66">
        <f>SUM(AD16:AD21)</f>
        <v>17.304000000000002</v>
      </c>
      <c r="AE22" s="67"/>
      <c r="AF22" s="58">
        <f>SUM(AF16:AF21)</f>
        <v>15</v>
      </c>
      <c r="AG22" s="67"/>
    </row>
    <row r="23" spans="1:33" s="10" customFormat="1" ht="7.5" customHeight="1" thickBot="1" x14ac:dyDescent="0.25">
      <c r="A23" s="36" t="s">
        <v>109</v>
      </c>
      <c r="B23" s="69"/>
      <c r="C23" s="69"/>
      <c r="D23" s="69"/>
      <c r="E23" s="69"/>
      <c r="F23" s="7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3"/>
      <c r="AD23" s="44"/>
      <c r="AE23" s="39"/>
      <c r="AF23" s="33"/>
      <c r="AG23" s="39"/>
    </row>
    <row r="24" spans="1:33" s="10" customFormat="1" ht="26.25" customHeight="1" thickBot="1" x14ac:dyDescent="0.25">
      <c r="A24" s="16">
        <v>15</v>
      </c>
      <c r="B24" s="40" t="s">
        <v>140</v>
      </c>
      <c r="C24" s="41"/>
      <c r="D24" s="42"/>
      <c r="E24" s="43" t="s">
        <v>88</v>
      </c>
      <c r="F24" s="32">
        <f>S24+V24+Y24+AB24</f>
        <v>6</v>
      </c>
      <c r="G24" s="16">
        <v>1</v>
      </c>
      <c r="H24" s="1"/>
      <c r="I24" s="31">
        <f t="shared" ref="I24:I28" si="13">J24+K24</f>
        <v>45</v>
      </c>
      <c r="J24" s="31">
        <f t="shared" ref="J24:K28" si="14">Q24+T24+W24+Z24</f>
        <v>15</v>
      </c>
      <c r="K24" s="31">
        <f t="shared" si="14"/>
        <v>30</v>
      </c>
      <c r="L24" s="1"/>
      <c r="M24" s="1"/>
      <c r="N24" s="1"/>
      <c r="O24" s="1"/>
      <c r="P24" s="1"/>
      <c r="Q24" s="31">
        <v>15</v>
      </c>
      <c r="R24" s="31">
        <v>30</v>
      </c>
      <c r="S24" s="31">
        <v>6</v>
      </c>
      <c r="T24" s="1"/>
      <c r="U24" s="1"/>
      <c r="V24" s="1"/>
      <c r="W24" s="1"/>
      <c r="X24" s="1"/>
      <c r="Y24" s="1"/>
      <c r="Z24" s="1"/>
      <c r="AA24" s="1"/>
      <c r="AB24" s="1"/>
      <c r="AC24" s="33"/>
      <c r="AD24" s="44">
        <f>(((SUM(Q24:AA24)-(S24+V24))+((SUM(Q24:AA24)-V24)/15*12)+IF(G24&gt;0,3,0))/25)</f>
        <v>3.552</v>
      </c>
      <c r="AE24" s="39"/>
      <c r="AF24" s="46">
        <f>F24</f>
        <v>6</v>
      </c>
      <c r="AG24" s="39"/>
    </row>
    <row r="25" spans="1:33" s="10" customFormat="1" ht="9" thickBot="1" x14ac:dyDescent="0.25">
      <c r="A25" s="16">
        <v>16</v>
      </c>
      <c r="B25" s="40" t="s">
        <v>34</v>
      </c>
      <c r="C25" s="41"/>
      <c r="D25" s="42"/>
      <c r="E25" s="43" t="s">
        <v>89</v>
      </c>
      <c r="F25" s="32">
        <f t="shared" ref="F25:F28" si="15">S25+V25+Y25+AB25</f>
        <v>5</v>
      </c>
      <c r="G25" s="16">
        <v>1</v>
      </c>
      <c r="H25" s="1"/>
      <c r="I25" s="31">
        <f t="shared" si="13"/>
        <v>30</v>
      </c>
      <c r="J25" s="31">
        <f t="shared" si="14"/>
        <v>15</v>
      </c>
      <c r="K25" s="31">
        <f t="shared" si="14"/>
        <v>15</v>
      </c>
      <c r="L25" s="1"/>
      <c r="M25" s="1"/>
      <c r="N25" s="1"/>
      <c r="O25" s="1"/>
      <c r="P25" s="1"/>
      <c r="Q25" s="31">
        <v>15</v>
      </c>
      <c r="R25" s="31">
        <v>15</v>
      </c>
      <c r="S25" s="31">
        <v>5</v>
      </c>
      <c r="T25" s="1"/>
      <c r="U25" s="1"/>
      <c r="V25" s="1"/>
      <c r="W25" s="1"/>
      <c r="X25" s="1"/>
      <c r="Y25" s="1"/>
      <c r="Z25" s="1"/>
      <c r="AA25" s="1"/>
      <c r="AB25" s="1"/>
      <c r="AC25" s="33"/>
      <c r="AD25" s="44">
        <f t="shared" ref="AD25:AD28" si="16">(((SUM(Q25:AA25)-(S25+V25))+((SUM(Q25:AA25)-V25)/15*12)+IF(G25&gt;0,3,0))/25)</f>
        <v>2.44</v>
      </c>
      <c r="AE25" s="39"/>
      <c r="AF25" s="46">
        <f>F25</f>
        <v>5</v>
      </c>
      <c r="AG25" s="39"/>
    </row>
    <row r="26" spans="1:33" s="10" customFormat="1" ht="9" thickBot="1" x14ac:dyDescent="0.25">
      <c r="A26" s="16">
        <v>17</v>
      </c>
      <c r="B26" s="40" t="s">
        <v>35</v>
      </c>
      <c r="C26" s="41"/>
      <c r="D26" s="42"/>
      <c r="E26" s="43" t="s">
        <v>90</v>
      </c>
      <c r="F26" s="32">
        <f t="shared" si="15"/>
        <v>1</v>
      </c>
      <c r="G26" s="16">
        <v>2</v>
      </c>
      <c r="H26" s="1"/>
      <c r="I26" s="31">
        <f t="shared" si="13"/>
        <v>15</v>
      </c>
      <c r="J26" s="31">
        <f t="shared" si="14"/>
        <v>15</v>
      </c>
      <c r="K26" s="1"/>
      <c r="L26" s="1"/>
      <c r="M26" s="1"/>
      <c r="N26" s="1"/>
      <c r="O26" s="1"/>
      <c r="P26" s="1"/>
      <c r="Q26" s="1"/>
      <c r="R26" s="1"/>
      <c r="S26" s="1"/>
      <c r="T26" s="31">
        <v>15</v>
      </c>
      <c r="U26" s="1"/>
      <c r="V26" s="31">
        <v>1</v>
      </c>
      <c r="W26" s="1"/>
      <c r="X26" s="1"/>
      <c r="Y26" s="1"/>
      <c r="Z26" s="1"/>
      <c r="AA26" s="1"/>
      <c r="AB26" s="1"/>
      <c r="AC26" s="33"/>
      <c r="AD26" s="44">
        <f>(((SUM(Q26:AA26)-(S26+V26))+((SUM(Q26:AA26)-V26)/15*12)+IF(G26&gt;0,3,0))/25)/1.3</f>
        <v>0.92307692307692302</v>
      </c>
      <c r="AE26" s="39"/>
      <c r="AF26" s="46"/>
      <c r="AG26" s="39"/>
    </row>
    <row r="27" spans="1:33" s="10" customFormat="1" ht="25.8" thickBot="1" x14ac:dyDescent="0.25">
      <c r="A27" s="16">
        <v>18</v>
      </c>
      <c r="B27" s="48" t="s">
        <v>141</v>
      </c>
      <c r="C27" s="49"/>
      <c r="D27" s="50"/>
      <c r="E27" s="43" t="s">
        <v>91</v>
      </c>
      <c r="F27" s="32">
        <f t="shared" si="15"/>
        <v>5</v>
      </c>
      <c r="G27" s="16">
        <v>2</v>
      </c>
      <c r="H27" s="1"/>
      <c r="I27" s="31">
        <f t="shared" si="13"/>
        <v>45</v>
      </c>
      <c r="J27" s="31">
        <f t="shared" si="14"/>
        <v>15</v>
      </c>
      <c r="K27" s="31">
        <f t="shared" si="14"/>
        <v>30</v>
      </c>
      <c r="L27" s="1"/>
      <c r="M27" s="1"/>
      <c r="N27" s="1"/>
      <c r="O27" s="1"/>
      <c r="P27" s="1"/>
      <c r="Q27" s="1"/>
      <c r="R27" s="1"/>
      <c r="S27" s="1"/>
      <c r="T27" s="31">
        <v>15</v>
      </c>
      <c r="U27" s="31">
        <v>30</v>
      </c>
      <c r="V27" s="31">
        <v>5</v>
      </c>
      <c r="W27" s="1"/>
      <c r="X27" s="1"/>
      <c r="Y27" s="1"/>
      <c r="Z27" s="1"/>
      <c r="AA27" s="1"/>
      <c r="AB27" s="1"/>
      <c r="AC27" s="33"/>
      <c r="AD27" s="44">
        <f t="shared" si="16"/>
        <v>3.36</v>
      </c>
      <c r="AE27" s="39"/>
      <c r="AF27" s="46">
        <f>F27</f>
        <v>5</v>
      </c>
      <c r="AG27" s="39"/>
    </row>
    <row r="28" spans="1:33" s="10" customFormat="1" ht="9" thickBot="1" x14ac:dyDescent="0.25">
      <c r="A28" s="16">
        <v>19</v>
      </c>
      <c r="B28" s="40" t="s">
        <v>36</v>
      </c>
      <c r="C28" s="41"/>
      <c r="D28" s="42"/>
      <c r="E28" s="43" t="s">
        <v>92</v>
      </c>
      <c r="F28" s="32">
        <f t="shared" si="15"/>
        <v>2</v>
      </c>
      <c r="G28" s="1"/>
      <c r="H28" s="16">
        <v>3</v>
      </c>
      <c r="I28" s="31">
        <f t="shared" si="13"/>
        <v>15</v>
      </c>
      <c r="J28" s="1"/>
      <c r="K28" s="31">
        <f t="shared" si="14"/>
        <v>15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1">
        <v>15</v>
      </c>
      <c r="Y28" s="31">
        <v>2</v>
      </c>
      <c r="Z28" s="1"/>
      <c r="AA28" s="1"/>
      <c r="AB28" s="1"/>
      <c r="AC28" s="33"/>
      <c r="AD28" s="44">
        <f t="shared" si="16"/>
        <v>1.224</v>
      </c>
      <c r="AE28" s="39"/>
      <c r="AF28" s="46">
        <f>F28</f>
        <v>2</v>
      </c>
      <c r="AG28" s="39"/>
    </row>
    <row r="29" spans="1:33" s="10" customFormat="1" ht="8.25" customHeight="1" thickBot="1" x14ac:dyDescent="0.2">
      <c r="A29" s="62" t="s">
        <v>11</v>
      </c>
      <c r="B29" s="63"/>
      <c r="C29" s="63"/>
      <c r="D29" s="64"/>
      <c r="E29" s="1"/>
      <c r="F29" s="54">
        <f>SUM(F24:F28)</f>
        <v>19</v>
      </c>
      <c r="G29" s="55"/>
      <c r="H29" s="55"/>
      <c r="I29" s="54">
        <f>SUM(I24:I28)</f>
        <v>150</v>
      </c>
      <c r="J29" s="54">
        <f t="shared" ref="J29:AC29" si="17">SUM(J24:J28)</f>
        <v>60</v>
      </c>
      <c r="K29" s="54">
        <f t="shared" si="17"/>
        <v>90</v>
      </c>
      <c r="L29" s="54">
        <f t="shared" si="17"/>
        <v>0</v>
      </c>
      <c r="M29" s="54">
        <f t="shared" si="17"/>
        <v>0</v>
      </c>
      <c r="N29" s="54">
        <f t="shared" si="17"/>
        <v>0</v>
      </c>
      <c r="O29" s="54">
        <f t="shared" si="17"/>
        <v>0</v>
      </c>
      <c r="P29" s="54">
        <f t="shared" si="17"/>
        <v>0</v>
      </c>
      <c r="Q29" s="54">
        <f t="shared" si="17"/>
        <v>30</v>
      </c>
      <c r="R29" s="54">
        <f t="shared" si="17"/>
        <v>45</v>
      </c>
      <c r="S29" s="54">
        <f t="shared" si="17"/>
        <v>11</v>
      </c>
      <c r="T29" s="54">
        <f t="shared" si="17"/>
        <v>30</v>
      </c>
      <c r="U29" s="54">
        <f t="shared" si="17"/>
        <v>30</v>
      </c>
      <c r="V29" s="54">
        <f t="shared" si="17"/>
        <v>6</v>
      </c>
      <c r="W29" s="54">
        <f t="shared" si="17"/>
        <v>0</v>
      </c>
      <c r="X29" s="54">
        <f t="shared" si="17"/>
        <v>15</v>
      </c>
      <c r="Y29" s="54">
        <f t="shared" si="17"/>
        <v>2</v>
      </c>
      <c r="Z29" s="54">
        <f t="shared" si="17"/>
        <v>0</v>
      </c>
      <c r="AA29" s="54">
        <f t="shared" si="17"/>
        <v>0</v>
      </c>
      <c r="AB29" s="54">
        <f t="shared" si="17"/>
        <v>0</v>
      </c>
      <c r="AC29" s="54">
        <f t="shared" si="17"/>
        <v>0</v>
      </c>
      <c r="AD29" s="66">
        <f>SUM(AD24:AD28)</f>
        <v>11.499076923076924</v>
      </c>
      <c r="AE29" s="67"/>
      <c r="AF29" s="71">
        <f>SUM(AF24:AF28)-AF27</f>
        <v>13</v>
      </c>
      <c r="AG29" s="67"/>
    </row>
    <row r="30" spans="1:33" s="10" customFormat="1" ht="7.5" customHeight="1" thickBot="1" x14ac:dyDescent="0.25">
      <c r="A30" s="36" t="s">
        <v>111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1"/>
      <c r="T30" s="1"/>
      <c r="U30" s="1"/>
      <c r="V30" s="1"/>
      <c r="W30" s="1"/>
      <c r="X30" s="1"/>
      <c r="Y30" s="1"/>
      <c r="Z30" s="1"/>
      <c r="AA30" s="1"/>
      <c r="AB30" s="1"/>
      <c r="AC30" s="33"/>
      <c r="AD30" s="44"/>
      <c r="AE30" s="39"/>
      <c r="AF30" s="33"/>
      <c r="AG30" s="39"/>
    </row>
    <row r="31" spans="1:33" s="10" customFormat="1" ht="16.5" customHeight="1" thickBot="1" x14ac:dyDescent="0.25">
      <c r="A31" s="72" t="s">
        <v>119</v>
      </c>
      <c r="B31" s="48" t="s">
        <v>37</v>
      </c>
      <c r="C31" s="49"/>
      <c r="D31" s="50"/>
      <c r="E31" s="43" t="s">
        <v>93</v>
      </c>
      <c r="F31" s="32">
        <f>S31+V31+Y31+AB31</f>
        <v>6</v>
      </c>
      <c r="G31" s="1"/>
      <c r="H31" s="16">
        <v>4</v>
      </c>
      <c r="I31" s="31">
        <f t="shared" ref="I31:I40" si="18">J31+K31</f>
        <v>30</v>
      </c>
      <c r="J31" s="31">
        <f t="shared" ref="J31:J40" si="19">Q31+T31+W31+Z31</f>
        <v>10</v>
      </c>
      <c r="K31" s="31">
        <v>20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1">
        <v>10</v>
      </c>
      <c r="AA31" s="1">
        <v>20</v>
      </c>
      <c r="AB31" s="31">
        <v>6</v>
      </c>
      <c r="AC31" s="33">
        <f>F31</f>
        <v>6</v>
      </c>
      <c r="AD31" s="44">
        <f>(((SUM(Q31:AA31)-S31)+((SUM(Q31:AA31)-V31)/15*12)+IF(G31&gt;0,3,0))/25)</f>
        <v>2.16</v>
      </c>
      <c r="AE31" s="73"/>
      <c r="AF31" s="33">
        <f>F31</f>
        <v>6</v>
      </c>
      <c r="AG31" s="73"/>
    </row>
    <row r="32" spans="1:33" s="10" customFormat="1" ht="16.5" customHeight="1" thickBot="1" x14ac:dyDescent="0.25">
      <c r="A32" s="74"/>
      <c r="B32" s="40" t="s">
        <v>45</v>
      </c>
      <c r="C32" s="41"/>
      <c r="D32" s="42"/>
      <c r="E32" s="43" t="s">
        <v>102</v>
      </c>
      <c r="F32" s="32">
        <f>S32+V32+Y32+AB32</f>
        <v>6</v>
      </c>
      <c r="G32" s="1"/>
      <c r="H32" s="16">
        <v>4</v>
      </c>
      <c r="I32" s="31">
        <v>30</v>
      </c>
      <c r="J32" s="31">
        <v>10</v>
      </c>
      <c r="K32" s="31">
        <v>20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10</v>
      </c>
      <c r="AA32" s="1">
        <v>20</v>
      </c>
      <c r="AB32" s="1">
        <v>6</v>
      </c>
      <c r="AC32" s="33">
        <v>6</v>
      </c>
      <c r="AD32" s="44">
        <f t="shared" ref="AD32:AD40" si="20">(((SUM(Q32:AA32)-S32)+((SUM(Q32:AA32)-V32)/15*12)+IF(G32&gt;0,3,0))/25)</f>
        <v>2.16</v>
      </c>
      <c r="AE32" s="73"/>
      <c r="AF32" s="33">
        <f>F32</f>
        <v>6</v>
      </c>
      <c r="AG32" s="73"/>
    </row>
    <row r="33" spans="1:33" s="10" customFormat="1" ht="15.75" customHeight="1" thickBot="1" x14ac:dyDescent="0.25">
      <c r="A33" s="72" t="s">
        <v>120</v>
      </c>
      <c r="B33" s="40" t="s">
        <v>38</v>
      </c>
      <c r="C33" s="41"/>
      <c r="D33" s="42"/>
      <c r="E33" s="43" t="s">
        <v>94</v>
      </c>
      <c r="F33" s="32">
        <f t="shared" ref="F33:F40" si="21">S33+V33+Y33+AB33</f>
        <v>6</v>
      </c>
      <c r="G33" s="16">
        <v>4</v>
      </c>
      <c r="H33" s="1"/>
      <c r="I33" s="31">
        <f t="shared" si="18"/>
        <v>30</v>
      </c>
      <c r="J33" s="31"/>
      <c r="K33" s="31">
        <f t="shared" ref="K33:K40" si="22">R33+U33+X33+AA33</f>
        <v>30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1">
        <v>30</v>
      </c>
      <c r="AB33" s="31">
        <v>6</v>
      </c>
      <c r="AC33" s="33">
        <f t="shared" ref="AC33:AC40" si="23">F33</f>
        <v>6</v>
      </c>
      <c r="AD33" s="44">
        <f t="shared" si="20"/>
        <v>2.2799999999999998</v>
      </c>
      <c r="AE33" s="73"/>
      <c r="AF33" s="33"/>
      <c r="AG33" s="73"/>
    </row>
    <row r="34" spans="1:33" s="10" customFormat="1" ht="9" thickBot="1" x14ac:dyDescent="0.25">
      <c r="A34" s="74"/>
      <c r="B34" s="40" t="s">
        <v>39</v>
      </c>
      <c r="C34" s="41"/>
      <c r="D34" s="42"/>
      <c r="E34" s="43" t="s">
        <v>95</v>
      </c>
      <c r="F34" s="32">
        <f t="shared" si="21"/>
        <v>6</v>
      </c>
      <c r="G34" s="16">
        <v>4</v>
      </c>
      <c r="H34" s="1"/>
      <c r="I34" s="31">
        <f t="shared" si="18"/>
        <v>30</v>
      </c>
      <c r="J34" s="31"/>
      <c r="K34" s="31">
        <f t="shared" si="22"/>
        <v>30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30</v>
      </c>
      <c r="AB34" s="1">
        <v>6</v>
      </c>
      <c r="AC34" s="33">
        <f t="shared" si="23"/>
        <v>6</v>
      </c>
      <c r="AD34" s="44">
        <f t="shared" si="20"/>
        <v>2.2799999999999998</v>
      </c>
      <c r="AE34" s="73"/>
      <c r="AF34" s="33"/>
      <c r="AG34" s="73"/>
    </row>
    <row r="35" spans="1:33" s="10" customFormat="1" ht="16.8" customHeight="1" thickBot="1" x14ac:dyDescent="0.25">
      <c r="A35" s="72" t="s">
        <v>121</v>
      </c>
      <c r="B35" s="48" t="s">
        <v>40</v>
      </c>
      <c r="C35" s="49"/>
      <c r="D35" s="50"/>
      <c r="E35" s="43" t="s">
        <v>96</v>
      </c>
      <c r="F35" s="32">
        <f t="shared" si="21"/>
        <v>6</v>
      </c>
      <c r="G35" s="16">
        <v>3</v>
      </c>
      <c r="H35" s="1"/>
      <c r="I35" s="31">
        <f t="shared" si="18"/>
        <v>30</v>
      </c>
      <c r="J35" s="31"/>
      <c r="K35" s="31">
        <f t="shared" si="22"/>
        <v>30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1">
        <v>30</v>
      </c>
      <c r="Y35" s="31">
        <v>6</v>
      </c>
      <c r="Z35" s="1"/>
      <c r="AA35" s="1"/>
      <c r="AB35" s="1"/>
      <c r="AC35" s="33">
        <f t="shared" si="23"/>
        <v>6</v>
      </c>
      <c r="AD35" s="44">
        <f t="shared" si="20"/>
        <v>2.7119999999999997</v>
      </c>
      <c r="AE35" s="73"/>
      <c r="AF35" s="33"/>
      <c r="AG35" s="73"/>
    </row>
    <row r="36" spans="1:33" s="10" customFormat="1" ht="9" thickBot="1" x14ac:dyDescent="0.25">
      <c r="A36" s="74"/>
      <c r="B36" s="75" t="s">
        <v>124</v>
      </c>
      <c r="C36" s="76"/>
      <c r="D36" s="77"/>
      <c r="E36" s="43" t="s">
        <v>97</v>
      </c>
      <c r="F36" s="32">
        <f t="shared" si="21"/>
        <v>6</v>
      </c>
      <c r="G36" s="16">
        <v>3</v>
      </c>
      <c r="H36" s="1"/>
      <c r="I36" s="31">
        <f t="shared" si="18"/>
        <v>30</v>
      </c>
      <c r="J36" s="31"/>
      <c r="K36" s="31">
        <f t="shared" si="22"/>
        <v>30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v>30</v>
      </c>
      <c r="Y36" s="1">
        <v>6</v>
      </c>
      <c r="Z36" s="1"/>
      <c r="AA36" s="1"/>
      <c r="AB36" s="1"/>
      <c r="AC36" s="33">
        <f t="shared" si="23"/>
        <v>6</v>
      </c>
      <c r="AD36" s="44">
        <f t="shared" si="20"/>
        <v>2.7119999999999997</v>
      </c>
      <c r="AE36" s="73"/>
      <c r="AF36" s="33"/>
      <c r="AG36" s="73"/>
    </row>
    <row r="37" spans="1:33" s="10" customFormat="1" ht="9" thickBot="1" x14ac:dyDescent="0.25">
      <c r="A37" s="72" t="s">
        <v>122</v>
      </c>
      <c r="B37" s="40" t="s">
        <v>41</v>
      </c>
      <c r="C37" s="41"/>
      <c r="D37" s="42"/>
      <c r="E37" s="43" t="s">
        <v>98</v>
      </c>
      <c r="F37" s="32">
        <f t="shared" si="21"/>
        <v>6</v>
      </c>
      <c r="G37" s="1">
        <v>3</v>
      </c>
      <c r="H37" s="16"/>
      <c r="I37" s="31">
        <f t="shared" si="18"/>
        <v>30</v>
      </c>
      <c r="J37" s="31">
        <f t="shared" si="19"/>
        <v>10</v>
      </c>
      <c r="K37" s="31">
        <f t="shared" si="22"/>
        <v>20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31">
        <v>10</v>
      </c>
      <c r="X37" s="31">
        <v>20</v>
      </c>
      <c r="Y37" s="31">
        <v>6</v>
      </c>
      <c r="Z37" s="1"/>
      <c r="AA37" s="1"/>
      <c r="AB37" s="1"/>
      <c r="AC37" s="33">
        <f t="shared" si="23"/>
        <v>6</v>
      </c>
      <c r="AD37" s="44">
        <f t="shared" si="20"/>
        <v>2.7119999999999997</v>
      </c>
      <c r="AE37" s="73"/>
      <c r="AF37" s="33"/>
      <c r="AG37" s="73"/>
    </row>
    <row r="38" spans="1:33" s="10" customFormat="1" ht="9" thickBot="1" x14ac:dyDescent="0.25">
      <c r="A38" s="74"/>
      <c r="B38" s="40" t="s">
        <v>42</v>
      </c>
      <c r="C38" s="41"/>
      <c r="D38" s="42"/>
      <c r="E38" s="43" t="s">
        <v>99</v>
      </c>
      <c r="F38" s="32">
        <f t="shared" si="21"/>
        <v>6</v>
      </c>
      <c r="G38" s="1">
        <v>3</v>
      </c>
      <c r="H38" s="16"/>
      <c r="I38" s="31">
        <f t="shared" si="18"/>
        <v>30</v>
      </c>
      <c r="J38" s="31">
        <f t="shared" si="19"/>
        <v>10</v>
      </c>
      <c r="K38" s="31">
        <f t="shared" si="22"/>
        <v>20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10</v>
      </c>
      <c r="X38" s="1">
        <v>20</v>
      </c>
      <c r="Y38" s="1">
        <v>6</v>
      </c>
      <c r="Z38" s="1"/>
      <c r="AA38" s="1"/>
      <c r="AB38" s="1"/>
      <c r="AC38" s="33">
        <f t="shared" si="23"/>
        <v>6</v>
      </c>
      <c r="AD38" s="44">
        <f t="shared" si="20"/>
        <v>2.7119999999999997</v>
      </c>
      <c r="AE38" s="73"/>
      <c r="AF38" s="33"/>
      <c r="AG38" s="73"/>
    </row>
    <row r="39" spans="1:33" s="10" customFormat="1" ht="16.8" customHeight="1" thickBot="1" x14ac:dyDescent="0.25">
      <c r="A39" s="72" t="s">
        <v>123</v>
      </c>
      <c r="B39" s="48" t="s">
        <v>43</v>
      </c>
      <c r="C39" s="49"/>
      <c r="D39" s="50"/>
      <c r="E39" s="43" t="s">
        <v>100</v>
      </c>
      <c r="F39" s="32">
        <f t="shared" si="21"/>
        <v>6</v>
      </c>
      <c r="G39" s="16">
        <v>3</v>
      </c>
      <c r="H39" s="1"/>
      <c r="I39" s="31">
        <f t="shared" si="18"/>
        <v>30</v>
      </c>
      <c r="J39" s="31">
        <f t="shared" si="19"/>
        <v>10</v>
      </c>
      <c r="K39" s="31">
        <f t="shared" si="22"/>
        <v>20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1">
        <v>10</v>
      </c>
      <c r="X39" s="31">
        <v>20</v>
      </c>
      <c r="Y39" s="31">
        <v>6</v>
      </c>
      <c r="Z39" s="1"/>
      <c r="AA39" s="1"/>
      <c r="AB39" s="1"/>
      <c r="AC39" s="33">
        <f t="shared" si="23"/>
        <v>6</v>
      </c>
      <c r="AD39" s="44">
        <f t="shared" si="20"/>
        <v>2.7119999999999997</v>
      </c>
      <c r="AE39" s="73"/>
      <c r="AF39" s="33">
        <f>F39</f>
        <v>6</v>
      </c>
      <c r="AG39" s="73"/>
    </row>
    <row r="40" spans="1:33" s="10" customFormat="1" ht="16.5" customHeight="1" thickBot="1" x14ac:dyDescent="0.25">
      <c r="A40" s="74"/>
      <c r="B40" s="40" t="s">
        <v>44</v>
      </c>
      <c r="C40" s="41"/>
      <c r="D40" s="42"/>
      <c r="E40" s="43" t="s">
        <v>101</v>
      </c>
      <c r="F40" s="32">
        <f t="shared" si="21"/>
        <v>6</v>
      </c>
      <c r="G40" s="16">
        <v>3</v>
      </c>
      <c r="H40" s="1"/>
      <c r="I40" s="31">
        <f t="shared" si="18"/>
        <v>30</v>
      </c>
      <c r="J40" s="31">
        <f t="shared" si="19"/>
        <v>10</v>
      </c>
      <c r="K40" s="31">
        <f t="shared" si="22"/>
        <v>20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10</v>
      </c>
      <c r="X40" s="1">
        <v>20</v>
      </c>
      <c r="Y40" s="1">
        <v>6</v>
      </c>
      <c r="Z40" s="1"/>
      <c r="AA40" s="1"/>
      <c r="AB40" s="1"/>
      <c r="AC40" s="33">
        <f t="shared" si="23"/>
        <v>6</v>
      </c>
      <c r="AD40" s="44">
        <f t="shared" si="20"/>
        <v>2.7119999999999997</v>
      </c>
      <c r="AE40" s="73"/>
      <c r="AF40" s="33">
        <f>F40</f>
        <v>6</v>
      </c>
      <c r="AG40" s="73"/>
    </row>
    <row r="41" spans="1:33" s="10" customFormat="1" ht="9.75" customHeight="1" thickBot="1" x14ac:dyDescent="0.35">
      <c r="A41" s="62" t="s">
        <v>11</v>
      </c>
      <c r="B41" s="63"/>
      <c r="C41" s="63"/>
      <c r="D41" s="64"/>
      <c r="E41" s="1"/>
      <c r="F41" s="54">
        <f>SUM(F31:F40)-F32-F34-F36-F38-F40</f>
        <v>30</v>
      </c>
      <c r="G41" s="55"/>
      <c r="H41" s="55"/>
      <c r="I41" s="54">
        <f>SUM(I31:I40)-I32-I34-I36-I38-I40</f>
        <v>150</v>
      </c>
      <c r="J41" s="54">
        <f t="shared" ref="J41:R41" si="24">SUM(J31:J40)-J32-J34-J36-J38-J40</f>
        <v>30</v>
      </c>
      <c r="K41" s="54">
        <f t="shared" si="24"/>
        <v>120</v>
      </c>
      <c r="L41" s="54">
        <f t="shared" si="24"/>
        <v>0</v>
      </c>
      <c r="M41" s="54">
        <f t="shared" si="24"/>
        <v>0</v>
      </c>
      <c r="N41" s="54">
        <f t="shared" si="24"/>
        <v>0</v>
      </c>
      <c r="O41" s="54">
        <f t="shared" si="24"/>
        <v>0</v>
      </c>
      <c r="P41" s="54">
        <f t="shared" si="24"/>
        <v>0</v>
      </c>
      <c r="Q41" s="54">
        <f t="shared" si="24"/>
        <v>0</v>
      </c>
      <c r="R41" s="54">
        <f t="shared" si="24"/>
        <v>0</v>
      </c>
      <c r="S41" s="54">
        <f t="shared" ref="S41:AD41" si="25">SUM(S31:S40)-S32-S34-S36-S38-S40</f>
        <v>0</v>
      </c>
      <c r="T41" s="54">
        <f t="shared" si="25"/>
        <v>0</v>
      </c>
      <c r="U41" s="54">
        <f t="shared" si="25"/>
        <v>0</v>
      </c>
      <c r="V41" s="54">
        <f t="shared" si="25"/>
        <v>0</v>
      </c>
      <c r="W41" s="54">
        <f t="shared" si="25"/>
        <v>20</v>
      </c>
      <c r="X41" s="54">
        <f t="shared" si="25"/>
        <v>70</v>
      </c>
      <c r="Y41" s="54">
        <f t="shared" si="25"/>
        <v>18</v>
      </c>
      <c r="Z41" s="54">
        <f t="shared" si="25"/>
        <v>10</v>
      </c>
      <c r="AA41" s="54">
        <f t="shared" si="25"/>
        <v>50</v>
      </c>
      <c r="AB41" s="54">
        <f t="shared" si="25"/>
        <v>12</v>
      </c>
      <c r="AC41" s="54">
        <f t="shared" si="25"/>
        <v>30</v>
      </c>
      <c r="AD41" s="66">
        <f t="shared" si="25"/>
        <v>12.575999999999997</v>
      </c>
      <c r="AE41" s="78"/>
      <c r="AF41" s="79">
        <f>SUM(AF31:AF40)-AF40-AF32</f>
        <v>12</v>
      </c>
      <c r="AG41" s="80"/>
    </row>
    <row r="42" spans="1:33" s="10" customFormat="1" ht="8.25" customHeight="1" thickBot="1" x14ac:dyDescent="0.25">
      <c r="A42" s="36" t="s">
        <v>112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  <c r="S42" s="1"/>
      <c r="T42" s="1"/>
      <c r="U42" s="1"/>
      <c r="V42" s="1"/>
      <c r="W42" s="1"/>
      <c r="X42" s="1"/>
      <c r="Y42" s="1"/>
      <c r="Z42" s="1"/>
      <c r="AA42" s="1"/>
      <c r="AB42" s="1"/>
      <c r="AC42" s="33"/>
      <c r="AD42" s="44"/>
      <c r="AE42" s="39"/>
      <c r="AF42" s="33"/>
      <c r="AG42" s="39"/>
    </row>
    <row r="43" spans="1:33" s="10" customFormat="1" ht="9" thickBot="1" x14ac:dyDescent="0.25">
      <c r="A43" s="72" t="s">
        <v>119</v>
      </c>
      <c r="B43" s="48" t="s">
        <v>47</v>
      </c>
      <c r="C43" s="49"/>
      <c r="D43" s="50"/>
      <c r="E43" s="16" t="s">
        <v>63</v>
      </c>
      <c r="F43" s="32">
        <f t="shared" ref="F43:F52" si="26">S43+V43+Y43+AB43</f>
        <v>6</v>
      </c>
      <c r="G43" s="1"/>
      <c r="H43" s="16">
        <v>4</v>
      </c>
      <c r="I43" s="31">
        <f t="shared" ref="I43:I52" si="27">J43+K43</f>
        <v>30</v>
      </c>
      <c r="J43" s="31">
        <f t="shared" ref="J43:K52" si="28">Q43+T43+W43+Z43</f>
        <v>15</v>
      </c>
      <c r="K43" s="31">
        <f t="shared" si="28"/>
        <v>15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1">
        <v>15</v>
      </c>
      <c r="AA43" s="31">
        <v>15</v>
      </c>
      <c r="AB43" s="81">
        <v>6</v>
      </c>
      <c r="AC43" s="33">
        <f>F43</f>
        <v>6</v>
      </c>
      <c r="AD43" s="44">
        <f t="shared" ref="AD43:AD60" si="29">(((SUM(Q43:AA43)-S43)+((SUM(Q43:AA43)-V43)/15*12)+IF(G43&gt;0,3,0))/25)</f>
        <v>2.16</v>
      </c>
      <c r="AE43" s="73"/>
      <c r="AF43" s="33">
        <f>F43</f>
        <v>6</v>
      </c>
      <c r="AG43" s="73"/>
    </row>
    <row r="44" spans="1:33" s="10" customFormat="1" ht="9" thickBot="1" x14ac:dyDescent="0.25">
      <c r="A44" s="74"/>
      <c r="B44" s="48" t="s">
        <v>48</v>
      </c>
      <c r="C44" s="49"/>
      <c r="D44" s="50"/>
      <c r="E44" s="16" t="s">
        <v>64</v>
      </c>
      <c r="F44" s="32">
        <f t="shared" si="26"/>
        <v>6</v>
      </c>
      <c r="G44" s="1"/>
      <c r="H44" s="16">
        <v>4</v>
      </c>
      <c r="I44" s="31">
        <f t="shared" si="27"/>
        <v>30</v>
      </c>
      <c r="J44" s="31">
        <f t="shared" si="28"/>
        <v>15</v>
      </c>
      <c r="K44" s="31">
        <f t="shared" si="28"/>
        <v>15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15</v>
      </c>
      <c r="AA44" s="1">
        <v>15</v>
      </c>
      <c r="AB44" s="82">
        <v>6</v>
      </c>
      <c r="AC44" s="33">
        <f t="shared" ref="AC44:AC52" si="30">F44</f>
        <v>6</v>
      </c>
      <c r="AD44" s="44">
        <f t="shared" si="29"/>
        <v>2.16</v>
      </c>
      <c r="AE44" s="73"/>
      <c r="AF44" s="33">
        <f>F44</f>
        <v>6</v>
      </c>
      <c r="AG44" s="73"/>
    </row>
    <row r="45" spans="1:33" s="10" customFormat="1" ht="9" thickBot="1" x14ac:dyDescent="0.25">
      <c r="A45" s="72" t="s">
        <v>120</v>
      </c>
      <c r="B45" s="48" t="s">
        <v>49</v>
      </c>
      <c r="C45" s="49"/>
      <c r="D45" s="50"/>
      <c r="E45" s="16" t="s">
        <v>65</v>
      </c>
      <c r="F45" s="32">
        <f t="shared" si="26"/>
        <v>6</v>
      </c>
      <c r="G45" s="16">
        <v>4</v>
      </c>
      <c r="H45" s="1"/>
      <c r="I45" s="31">
        <f t="shared" si="27"/>
        <v>30</v>
      </c>
      <c r="J45" s="31">
        <f t="shared" si="28"/>
        <v>15</v>
      </c>
      <c r="K45" s="31">
        <f t="shared" si="28"/>
        <v>15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1">
        <v>15</v>
      </c>
      <c r="AA45" s="31">
        <v>15</v>
      </c>
      <c r="AB45" s="81">
        <v>6</v>
      </c>
      <c r="AC45" s="33">
        <f t="shared" si="30"/>
        <v>6</v>
      </c>
      <c r="AD45" s="44">
        <f>(((SUM(Q45:AA45)-S45)+((SUM(Q45:AA45)-V45)/15*12)+IF(G45&gt;0,3,0))/25)</f>
        <v>2.2799999999999998</v>
      </c>
      <c r="AE45" s="73"/>
      <c r="AF45" s="33"/>
      <c r="AG45" s="73"/>
    </row>
    <row r="46" spans="1:33" s="10" customFormat="1" ht="9" thickBot="1" x14ac:dyDescent="0.25">
      <c r="A46" s="74"/>
      <c r="B46" s="48" t="s">
        <v>50</v>
      </c>
      <c r="C46" s="49"/>
      <c r="D46" s="50"/>
      <c r="E46" s="16" t="s">
        <v>66</v>
      </c>
      <c r="F46" s="32">
        <f t="shared" si="26"/>
        <v>6</v>
      </c>
      <c r="G46" s="16">
        <v>4</v>
      </c>
      <c r="H46" s="1"/>
      <c r="I46" s="31">
        <f t="shared" si="27"/>
        <v>30</v>
      </c>
      <c r="J46" s="31">
        <f t="shared" si="28"/>
        <v>15</v>
      </c>
      <c r="K46" s="31">
        <f t="shared" si="28"/>
        <v>15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15</v>
      </c>
      <c r="AA46" s="1">
        <v>15</v>
      </c>
      <c r="AB46" s="82">
        <v>6</v>
      </c>
      <c r="AC46" s="33">
        <f t="shared" si="30"/>
        <v>6</v>
      </c>
      <c r="AD46" s="44">
        <f t="shared" si="29"/>
        <v>2.2799999999999998</v>
      </c>
      <c r="AE46" s="73"/>
      <c r="AF46" s="33"/>
      <c r="AG46" s="73"/>
    </row>
    <row r="47" spans="1:33" s="10" customFormat="1" ht="9" thickBot="1" x14ac:dyDescent="0.25">
      <c r="A47" s="72" t="s">
        <v>121</v>
      </c>
      <c r="B47" s="48" t="s">
        <v>51</v>
      </c>
      <c r="C47" s="49"/>
      <c r="D47" s="50"/>
      <c r="E47" s="16" t="s">
        <v>67</v>
      </c>
      <c r="F47" s="32">
        <f t="shared" si="26"/>
        <v>6</v>
      </c>
      <c r="G47" s="16">
        <v>3</v>
      </c>
      <c r="H47" s="1"/>
      <c r="I47" s="31">
        <f t="shared" si="27"/>
        <v>30</v>
      </c>
      <c r="J47" s="31">
        <f t="shared" si="28"/>
        <v>15</v>
      </c>
      <c r="K47" s="31">
        <f t="shared" si="28"/>
        <v>15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1">
        <v>15</v>
      </c>
      <c r="X47" s="31">
        <v>15</v>
      </c>
      <c r="Y47" s="31">
        <v>6</v>
      </c>
      <c r="Z47" s="1"/>
      <c r="AA47" s="1"/>
      <c r="AB47" s="82"/>
      <c r="AC47" s="33">
        <f t="shared" si="30"/>
        <v>6</v>
      </c>
      <c r="AD47" s="44">
        <f t="shared" si="29"/>
        <v>2.7119999999999997</v>
      </c>
      <c r="AE47" s="73"/>
      <c r="AF47" s="33"/>
      <c r="AG47" s="73"/>
    </row>
    <row r="48" spans="1:33" s="10" customFormat="1" ht="9" thickBot="1" x14ac:dyDescent="0.25">
      <c r="A48" s="74"/>
      <c r="B48" s="48" t="s">
        <v>52</v>
      </c>
      <c r="C48" s="49"/>
      <c r="D48" s="50"/>
      <c r="E48" s="16" t="s">
        <v>68</v>
      </c>
      <c r="F48" s="32">
        <f t="shared" si="26"/>
        <v>6</v>
      </c>
      <c r="G48" s="16">
        <v>3</v>
      </c>
      <c r="H48" s="1"/>
      <c r="I48" s="31">
        <f t="shared" si="27"/>
        <v>30</v>
      </c>
      <c r="J48" s="31">
        <f t="shared" si="28"/>
        <v>15</v>
      </c>
      <c r="K48" s="31">
        <f t="shared" si="28"/>
        <v>15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1">
        <v>15</v>
      </c>
      <c r="X48" s="31">
        <v>15</v>
      </c>
      <c r="Y48" s="31">
        <v>6</v>
      </c>
      <c r="Z48" s="1"/>
      <c r="AA48" s="1"/>
      <c r="AB48" s="82"/>
      <c r="AC48" s="33">
        <f t="shared" si="30"/>
        <v>6</v>
      </c>
      <c r="AD48" s="44">
        <f t="shared" si="29"/>
        <v>2.7119999999999997</v>
      </c>
      <c r="AE48" s="73"/>
      <c r="AF48" s="33"/>
      <c r="AG48" s="73"/>
    </row>
    <row r="49" spans="1:33" s="10" customFormat="1" ht="17.399999999999999" thickBot="1" x14ac:dyDescent="0.25">
      <c r="A49" s="72" t="s">
        <v>122</v>
      </c>
      <c r="B49" s="48" t="s">
        <v>142</v>
      </c>
      <c r="C49" s="49"/>
      <c r="D49" s="50"/>
      <c r="E49" s="16" t="s">
        <v>69</v>
      </c>
      <c r="F49" s="32">
        <f t="shared" si="26"/>
        <v>6</v>
      </c>
      <c r="G49" s="16">
        <v>3</v>
      </c>
      <c r="H49" s="1"/>
      <c r="I49" s="31">
        <f t="shared" si="27"/>
        <v>30</v>
      </c>
      <c r="J49" s="31">
        <f t="shared" si="28"/>
        <v>15</v>
      </c>
      <c r="K49" s="31">
        <f t="shared" si="28"/>
        <v>15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1">
        <v>15</v>
      </c>
      <c r="X49" s="31">
        <v>15</v>
      </c>
      <c r="Y49" s="31">
        <v>6</v>
      </c>
      <c r="Z49" s="1"/>
      <c r="AA49" s="1"/>
      <c r="AB49" s="82"/>
      <c r="AC49" s="33">
        <f t="shared" si="30"/>
        <v>6</v>
      </c>
      <c r="AD49" s="44">
        <f t="shared" si="29"/>
        <v>2.7119999999999997</v>
      </c>
      <c r="AE49" s="73"/>
      <c r="AF49" s="33">
        <f>F49</f>
        <v>6</v>
      </c>
      <c r="AG49" s="73"/>
    </row>
    <row r="50" spans="1:33" s="10" customFormat="1" ht="9" thickBot="1" x14ac:dyDescent="0.25">
      <c r="A50" s="74"/>
      <c r="B50" s="48" t="s">
        <v>53</v>
      </c>
      <c r="C50" s="49"/>
      <c r="D50" s="50"/>
      <c r="E50" s="16" t="s">
        <v>70</v>
      </c>
      <c r="F50" s="32">
        <f t="shared" si="26"/>
        <v>6</v>
      </c>
      <c r="G50" s="16">
        <v>3</v>
      </c>
      <c r="H50" s="1"/>
      <c r="I50" s="31">
        <f t="shared" si="27"/>
        <v>30</v>
      </c>
      <c r="J50" s="31">
        <f t="shared" si="28"/>
        <v>15</v>
      </c>
      <c r="K50" s="31">
        <f t="shared" si="28"/>
        <v>15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1">
        <v>15</v>
      </c>
      <c r="X50" s="31">
        <v>15</v>
      </c>
      <c r="Y50" s="31">
        <v>6</v>
      </c>
      <c r="Z50" s="1"/>
      <c r="AA50" s="1"/>
      <c r="AB50" s="82"/>
      <c r="AC50" s="33">
        <f t="shared" si="30"/>
        <v>6</v>
      </c>
      <c r="AD50" s="44">
        <f t="shared" si="29"/>
        <v>2.7119999999999997</v>
      </c>
      <c r="AE50" s="73"/>
      <c r="AF50" s="33">
        <f>F50</f>
        <v>6</v>
      </c>
      <c r="AG50" s="73"/>
    </row>
    <row r="51" spans="1:33" s="10" customFormat="1" ht="9" thickBot="1" x14ac:dyDescent="0.25">
      <c r="A51" s="72" t="s">
        <v>123</v>
      </c>
      <c r="B51" s="48" t="s">
        <v>54</v>
      </c>
      <c r="C51" s="49"/>
      <c r="D51" s="50"/>
      <c r="E51" s="16" t="s">
        <v>71</v>
      </c>
      <c r="F51" s="32">
        <f t="shared" si="26"/>
        <v>6</v>
      </c>
      <c r="G51" s="16">
        <v>3</v>
      </c>
      <c r="H51" s="1"/>
      <c r="I51" s="31">
        <f t="shared" si="27"/>
        <v>30</v>
      </c>
      <c r="J51" s="31">
        <f t="shared" si="28"/>
        <v>30</v>
      </c>
      <c r="K51" s="3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>
        <v>30</v>
      </c>
      <c r="X51" s="1"/>
      <c r="Y51" s="1">
        <v>6</v>
      </c>
      <c r="Z51" s="31"/>
      <c r="AA51" s="1"/>
      <c r="AB51" s="81"/>
      <c r="AC51" s="33">
        <f t="shared" si="30"/>
        <v>6</v>
      </c>
      <c r="AD51" s="44">
        <f t="shared" si="29"/>
        <v>2.7119999999999997</v>
      </c>
      <c r="AE51" s="73"/>
      <c r="AF51" s="33"/>
      <c r="AG51" s="73"/>
    </row>
    <row r="52" spans="1:33" s="10" customFormat="1" ht="9" thickBot="1" x14ac:dyDescent="0.35">
      <c r="A52" s="74"/>
      <c r="B52" s="48" t="s">
        <v>55</v>
      </c>
      <c r="C52" s="49"/>
      <c r="D52" s="50"/>
      <c r="E52" s="16" t="s">
        <v>72</v>
      </c>
      <c r="F52" s="32">
        <f t="shared" si="26"/>
        <v>6</v>
      </c>
      <c r="G52" s="16">
        <v>3</v>
      </c>
      <c r="H52" s="1"/>
      <c r="I52" s="31">
        <f t="shared" si="27"/>
        <v>30</v>
      </c>
      <c r="J52" s="31">
        <f t="shared" si="28"/>
        <v>30</v>
      </c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30</v>
      </c>
      <c r="X52" s="1"/>
      <c r="Y52" s="1">
        <v>6</v>
      </c>
      <c r="Z52" s="1"/>
      <c r="AA52" s="1"/>
      <c r="AB52" s="82"/>
      <c r="AC52" s="33">
        <f t="shared" si="30"/>
        <v>6</v>
      </c>
      <c r="AD52" s="44">
        <f t="shared" si="29"/>
        <v>2.7119999999999997</v>
      </c>
      <c r="AE52" s="83"/>
      <c r="AF52" s="84"/>
      <c r="AG52" s="83"/>
    </row>
    <row r="53" spans="1:33" s="10" customFormat="1" ht="9" customHeight="1" thickBot="1" x14ac:dyDescent="0.35">
      <c r="A53" s="62" t="s">
        <v>11</v>
      </c>
      <c r="B53" s="63"/>
      <c r="C53" s="63"/>
      <c r="D53" s="64"/>
      <c r="E53" s="1"/>
      <c r="F53" s="54">
        <f>SUM(F43:F52)-F44-F46-F48-F50-F52</f>
        <v>30</v>
      </c>
      <c r="G53" s="55"/>
      <c r="H53" s="55"/>
      <c r="I53" s="54">
        <f>SUM(I43:I52)-I44-I46-I48-I50-I52</f>
        <v>150</v>
      </c>
      <c r="J53" s="54">
        <f t="shared" ref="J53:S53" si="31">SUM(J43:J52)-J44-J46-J48-J50-J52</f>
        <v>90</v>
      </c>
      <c r="K53" s="54">
        <f t="shared" si="31"/>
        <v>60</v>
      </c>
      <c r="L53" s="54">
        <f t="shared" si="31"/>
        <v>0</v>
      </c>
      <c r="M53" s="54">
        <f t="shared" si="31"/>
        <v>0</v>
      </c>
      <c r="N53" s="54">
        <f t="shared" si="31"/>
        <v>0</v>
      </c>
      <c r="O53" s="54">
        <f t="shared" si="31"/>
        <v>0</v>
      </c>
      <c r="P53" s="54">
        <f t="shared" si="31"/>
        <v>0</v>
      </c>
      <c r="Q53" s="54">
        <f t="shared" si="31"/>
        <v>0</v>
      </c>
      <c r="R53" s="54">
        <f t="shared" si="31"/>
        <v>0</v>
      </c>
      <c r="S53" s="54">
        <f t="shared" si="31"/>
        <v>0</v>
      </c>
      <c r="T53" s="54">
        <f>SUM(T43:T52)-T44-T46-T48-T50-T52</f>
        <v>0</v>
      </c>
      <c r="U53" s="54">
        <f>SUM(U43:U52)-U44-U46-U48-U50-U52</f>
        <v>0</v>
      </c>
      <c r="V53" s="54">
        <f t="shared" ref="V53:AC53" si="32">SUM(V43:V52)-V44-V46-V48-V50-V52</f>
        <v>0</v>
      </c>
      <c r="W53" s="54">
        <f t="shared" si="32"/>
        <v>60</v>
      </c>
      <c r="X53" s="54">
        <f t="shared" si="32"/>
        <v>30</v>
      </c>
      <c r="Y53" s="54">
        <f t="shared" si="32"/>
        <v>18</v>
      </c>
      <c r="Z53" s="54">
        <f t="shared" si="32"/>
        <v>30</v>
      </c>
      <c r="AA53" s="54">
        <f t="shared" si="32"/>
        <v>30</v>
      </c>
      <c r="AB53" s="54">
        <f t="shared" si="32"/>
        <v>12</v>
      </c>
      <c r="AC53" s="54">
        <f t="shared" si="32"/>
        <v>30</v>
      </c>
      <c r="AD53" s="66">
        <f>SUM(AD43:AD52)-AD44-AD46-AD48-AD50-AD52</f>
        <v>12.575999999999997</v>
      </c>
      <c r="AE53" s="85"/>
      <c r="AF53" s="79">
        <f>SUM(AF43:AF52)-AF50-AF44</f>
        <v>12</v>
      </c>
      <c r="AG53" s="80"/>
    </row>
    <row r="54" spans="1:33" s="10" customFormat="1" ht="8.25" customHeight="1" thickBot="1" x14ac:dyDescent="0.35">
      <c r="A54" s="86" t="s">
        <v>110</v>
      </c>
      <c r="B54" s="87"/>
      <c r="C54" s="87"/>
      <c r="D54" s="87"/>
      <c r="E54" s="87"/>
      <c r="F54" s="88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44"/>
      <c r="AE54" s="91"/>
      <c r="AF54" s="90"/>
      <c r="AG54" s="91"/>
    </row>
    <row r="55" spans="1:33" s="10" customFormat="1" ht="8.25" customHeight="1" thickBot="1" x14ac:dyDescent="0.35">
      <c r="A55" s="92">
        <v>25</v>
      </c>
      <c r="B55" s="93" t="s">
        <v>103</v>
      </c>
      <c r="C55" s="93"/>
      <c r="D55" s="93"/>
      <c r="E55" s="94" t="s">
        <v>118</v>
      </c>
      <c r="F55" s="95">
        <f>S55+V55+Y55+AB55</f>
        <v>4</v>
      </c>
      <c r="G55" s="96"/>
      <c r="H55" s="96">
        <v>2</v>
      </c>
      <c r="I55" s="31">
        <f>O55</f>
        <v>30</v>
      </c>
      <c r="J55" s="96"/>
      <c r="K55" s="96"/>
      <c r="L55" s="96"/>
      <c r="M55" s="96"/>
      <c r="N55" s="96"/>
      <c r="O55" s="96">
        <f>U55+X55+AA55</f>
        <v>30</v>
      </c>
      <c r="P55" s="96"/>
      <c r="Q55" s="96"/>
      <c r="R55" s="96"/>
      <c r="S55" s="96"/>
      <c r="T55" s="96"/>
      <c r="U55" s="96">
        <v>30</v>
      </c>
      <c r="V55" s="96">
        <v>4</v>
      </c>
      <c r="W55" s="96"/>
      <c r="X55" s="96"/>
      <c r="Y55" s="96"/>
      <c r="Z55" s="96"/>
      <c r="AA55" s="96"/>
      <c r="AB55" s="96"/>
      <c r="AC55" s="84">
        <f>F55</f>
        <v>4</v>
      </c>
      <c r="AD55" s="44">
        <f>(((SUM(Q55:AA55)-S55)+((SUM(Q55:AA55)-V55)/15*12)+IF(G55&gt;0,3,0))/25)</f>
        <v>2.3199999999999998</v>
      </c>
      <c r="AE55" s="83"/>
      <c r="AF55" s="84">
        <f>F55</f>
        <v>4</v>
      </c>
      <c r="AG55" s="83"/>
    </row>
    <row r="56" spans="1:33" s="10" customFormat="1" ht="8.25" customHeight="1" thickBot="1" x14ac:dyDescent="0.35">
      <c r="A56" s="92">
        <v>26</v>
      </c>
      <c r="B56" s="93" t="s">
        <v>104</v>
      </c>
      <c r="C56" s="93"/>
      <c r="D56" s="93"/>
      <c r="E56" s="94" t="s">
        <v>106</v>
      </c>
      <c r="F56" s="95">
        <f t="shared" ref="F56:F57" si="33">S56+V56+Y56+AB56</f>
        <v>4</v>
      </c>
      <c r="G56" s="96"/>
      <c r="H56" s="96">
        <v>3</v>
      </c>
      <c r="I56" s="31">
        <f t="shared" ref="I56:I57" si="34">O56</f>
        <v>30</v>
      </c>
      <c r="J56" s="96"/>
      <c r="K56" s="96"/>
      <c r="L56" s="96"/>
      <c r="M56" s="96"/>
      <c r="N56" s="96"/>
      <c r="O56" s="96">
        <f t="shared" ref="O56:O57" si="35">U56+X56+AA56</f>
        <v>30</v>
      </c>
      <c r="P56" s="96"/>
      <c r="Q56" s="96"/>
      <c r="R56" s="96"/>
      <c r="S56" s="96"/>
      <c r="T56" s="96"/>
      <c r="U56" s="96"/>
      <c r="V56" s="96"/>
      <c r="W56" s="96"/>
      <c r="X56" s="96">
        <v>30</v>
      </c>
      <c r="Y56" s="96">
        <v>4</v>
      </c>
      <c r="Z56" s="96"/>
      <c r="AA56" s="96"/>
      <c r="AB56" s="96"/>
      <c r="AC56" s="84">
        <f t="shared" ref="AC56:AC57" si="36">F56</f>
        <v>4</v>
      </c>
      <c r="AD56" s="44">
        <f>(((SUM(Q56:AA56)-S56)+((SUM(Q56:AA56)-Y56)/15*12)+IF(G56&gt;0,3,0))/25)</f>
        <v>2.3199999999999998</v>
      </c>
      <c r="AE56" s="83"/>
      <c r="AF56" s="84">
        <f t="shared" ref="AF56:AF57" si="37">F56</f>
        <v>4</v>
      </c>
      <c r="AG56" s="83"/>
    </row>
    <row r="57" spans="1:33" s="102" customFormat="1" ht="12" customHeight="1" thickBot="1" x14ac:dyDescent="0.35">
      <c r="A57" s="97">
        <v>27</v>
      </c>
      <c r="B57" s="93" t="s">
        <v>105</v>
      </c>
      <c r="C57" s="93"/>
      <c r="D57" s="93"/>
      <c r="E57" s="94" t="s">
        <v>107</v>
      </c>
      <c r="F57" s="95">
        <f t="shared" si="33"/>
        <v>12</v>
      </c>
      <c r="G57" s="98"/>
      <c r="H57" s="99">
        <v>4</v>
      </c>
      <c r="I57" s="31">
        <f t="shared" si="34"/>
        <v>30</v>
      </c>
      <c r="J57" s="98"/>
      <c r="K57" s="98"/>
      <c r="L57" s="98"/>
      <c r="M57" s="98"/>
      <c r="N57" s="98"/>
      <c r="O57" s="96">
        <f t="shared" si="35"/>
        <v>30</v>
      </c>
      <c r="P57" s="98"/>
      <c r="Q57" s="98"/>
      <c r="R57" s="98"/>
      <c r="S57" s="98"/>
      <c r="T57" s="98"/>
      <c r="U57" s="98"/>
      <c r="V57" s="98"/>
      <c r="W57" s="98"/>
      <c r="X57" s="100"/>
      <c r="Y57" s="100"/>
      <c r="Z57" s="98"/>
      <c r="AA57" s="100">
        <v>30</v>
      </c>
      <c r="AB57" s="100">
        <v>12</v>
      </c>
      <c r="AC57" s="84">
        <f t="shared" si="36"/>
        <v>12</v>
      </c>
      <c r="AD57" s="44">
        <f>(((SUM(Q57:AA57)-S57)+((SUM(Q57:AA57)-AE57)/15*12)+IF(G57&gt;0,3,0))/25)</f>
        <v>2.16</v>
      </c>
      <c r="AE57" s="101"/>
      <c r="AF57" s="84">
        <f t="shared" si="37"/>
        <v>12</v>
      </c>
      <c r="AG57" s="101"/>
    </row>
    <row r="58" spans="1:33" s="10" customFormat="1" ht="8.25" customHeight="1" thickBot="1" x14ac:dyDescent="0.35">
      <c r="A58" s="62" t="s">
        <v>11</v>
      </c>
      <c r="B58" s="103"/>
      <c r="C58" s="103"/>
      <c r="D58" s="104"/>
      <c r="E58" s="1"/>
      <c r="F58" s="54">
        <f>SUM(F55:F57)</f>
        <v>20</v>
      </c>
      <c r="G58" s="55"/>
      <c r="H58" s="55"/>
      <c r="I58" s="54">
        <f>SUM(I55:I57)</f>
        <v>90</v>
      </c>
      <c r="J58" s="54">
        <f t="shared" ref="J58:AC58" si="38">SUM(J55:J57)</f>
        <v>0</v>
      </c>
      <c r="K58" s="54">
        <f t="shared" si="38"/>
        <v>0</v>
      </c>
      <c r="L58" s="54">
        <f t="shared" si="38"/>
        <v>0</v>
      </c>
      <c r="M58" s="54">
        <f t="shared" si="38"/>
        <v>0</v>
      </c>
      <c r="N58" s="54">
        <f t="shared" si="38"/>
        <v>0</v>
      </c>
      <c r="O58" s="54">
        <f t="shared" si="38"/>
        <v>90</v>
      </c>
      <c r="P58" s="54">
        <f t="shared" si="38"/>
        <v>0</v>
      </c>
      <c r="Q58" s="54">
        <f t="shared" si="38"/>
        <v>0</v>
      </c>
      <c r="R58" s="54">
        <f t="shared" si="38"/>
        <v>0</v>
      </c>
      <c r="S58" s="54">
        <f t="shared" si="38"/>
        <v>0</v>
      </c>
      <c r="T58" s="54">
        <f t="shared" si="38"/>
        <v>0</v>
      </c>
      <c r="U58" s="54">
        <f t="shared" si="38"/>
        <v>30</v>
      </c>
      <c r="V58" s="54">
        <f t="shared" si="38"/>
        <v>4</v>
      </c>
      <c r="W58" s="54">
        <f t="shared" si="38"/>
        <v>0</v>
      </c>
      <c r="X58" s="54">
        <f t="shared" si="38"/>
        <v>30</v>
      </c>
      <c r="Y58" s="54">
        <f t="shared" si="38"/>
        <v>4</v>
      </c>
      <c r="Z58" s="54">
        <f t="shared" si="38"/>
        <v>0</v>
      </c>
      <c r="AA58" s="54">
        <f t="shared" si="38"/>
        <v>30</v>
      </c>
      <c r="AB58" s="54">
        <f t="shared" si="38"/>
        <v>12</v>
      </c>
      <c r="AC58" s="54">
        <f t="shared" si="38"/>
        <v>20</v>
      </c>
      <c r="AD58" s="66">
        <f>SUM(AD55:AD57)</f>
        <v>6.8</v>
      </c>
      <c r="AE58" s="105"/>
      <c r="AF58" s="54">
        <f t="shared" ref="AF58" si="39">SUM(AF55:AF57)</f>
        <v>20</v>
      </c>
      <c r="AG58" s="83"/>
    </row>
    <row r="59" spans="1:33" s="10" customFormat="1" ht="8.25" customHeight="1" thickBot="1" x14ac:dyDescent="0.35">
      <c r="A59" s="36" t="s">
        <v>113</v>
      </c>
      <c r="B59" s="37"/>
      <c r="C59" s="37"/>
      <c r="D59" s="37"/>
      <c r="E59" s="37"/>
      <c r="F59" s="3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84"/>
      <c r="AD59" s="44">
        <f t="shared" si="29"/>
        <v>0</v>
      </c>
      <c r="AE59" s="83"/>
      <c r="AF59" s="84"/>
      <c r="AG59" s="83"/>
    </row>
    <row r="60" spans="1:33" s="10" customFormat="1" ht="8.4" x14ac:dyDescent="0.3">
      <c r="A60" s="16">
        <v>28</v>
      </c>
      <c r="B60" s="40" t="s">
        <v>127</v>
      </c>
      <c r="C60" s="41"/>
      <c r="D60" s="42"/>
      <c r="E60" s="43" t="s">
        <v>73</v>
      </c>
      <c r="F60" s="32">
        <v>3</v>
      </c>
      <c r="G60" s="1"/>
      <c r="H60" s="1">
        <v>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1">
        <v>3</v>
      </c>
      <c r="W60" s="1"/>
      <c r="X60" s="1"/>
      <c r="Y60" s="1"/>
      <c r="Z60" s="1"/>
      <c r="AA60" s="1"/>
      <c r="AB60" s="1"/>
      <c r="AC60" s="56">
        <v>0.2</v>
      </c>
      <c r="AD60" s="44">
        <f t="shared" si="29"/>
        <v>0.12</v>
      </c>
      <c r="AE60" s="105"/>
      <c r="AF60" s="106"/>
      <c r="AG60" s="105"/>
    </row>
    <row r="61" spans="1:33" s="10" customFormat="1" ht="9" customHeight="1" x14ac:dyDescent="0.3">
      <c r="A61" s="62" t="s">
        <v>11</v>
      </c>
      <c r="B61" s="63"/>
      <c r="C61" s="63"/>
      <c r="D61" s="64"/>
      <c r="E61" s="1"/>
      <c r="F61" s="54">
        <f>F60</f>
        <v>3</v>
      </c>
      <c r="G61" s="55"/>
      <c r="H61" s="55"/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3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3</v>
      </c>
      <c r="AD61" s="107">
        <f>AD60</f>
        <v>0.12</v>
      </c>
      <c r="AE61" s="105"/>
      <c r="AF61" s="106"/>
      <c r="AG61" s="83"/>
    </row>
    <row r="62" spans="1:33" s="10" customFormat="1" ht="7.5" customHeight="1" x14ac:dyDescent="0.3">
      <c r="A62" s="62" t="s">
        <v>46</v>
      </c>
      <c r="B62" s="63"/>
      <c r="C62" s="63"/>
      <c r="D62" s="64"/>
      <c r="E62" s="1"/>
      <c r="F62" s="54">
        <f>F14+F22+F29+F41+F58+F61</f>
        <v>120</v>
      </c>
      <c r="G62" s="108"/>
      <c r="H62" s="109"/>
      <c r="I62" s="54">
        <f t="shared" ref="I62:R62" si="40">I14+I22+I29+I41+I58+I61</f>
        <v>835</v>
      </c>
      <c r="J62" s="54">
        <f t="shared" si="40"/>
        <v>311</v>
      </c>
      <c r="K62" s="54">
        <f t="shared" si="40"/>
        <v>374</v>
      </c>
      <c r="L62" s="54">
        <f t="shared" si="40"/>
        <v>0</v>
      </c>
      <c r="M62" s="54">
        <f t="shared" si="40"/>
        <v>0</v>
      </c>
      <c r="N62" s="54">
        <f t="shared" si="40"/>
        <v>60</v>
      </c>
      <c r="O62" s="54">
        <f t="shared" si="40"/>
        <v>90</v>
      </c>
      <c r="P62" s="54">
        <f t="shared" si="40"/>
        <v>0</v>
      </c>
      <c r="Q62" s="54">
        <f t="shared" si="40"/>
        <v>116</v>
      </c>
      <c r="R62" s="54">
        <f t="shared" si="40"/>
        <v>134</v>
      </c>
      <c r="S62" s="54"/>
      <c r="T62" s="54">
        <f>T14+T22+T29+T41+T58+T61</f>
        <v>90</v>
      </c>
      <c r="U62" s="54">
        <f>U14+U22+U29+U41+U58+U61</f>
        <v>165</v>
      </c>
      <c r="V62" s="54"/>
      <c r="W62" s="54">
        <f>W14+W22+W29+W41+W58+W61</f>
        <v>80</v>
      </c>
      <c r="X62" s="54">
        <f>X14+X22+X29+X41+X58+X61</f>
        <v>115</v>
      </c>
      <c r="Y62" s="54"/>
      <c r="Z62" s="54">
        <f>Z14+Z22+Z29+Z41+Z58+Z61</f>
        <v>25</v>
      </c>
      <c r="AA62" s="54">
        <f>AA14+AA22+AA29+AA41+AA58+AA61</f>
        <v>110</v>
      </c>
      <c r="AB62" s="54"/>
      <c r="AC62" s="54">
        <f>AC14+AC22+AC29+AC41+AC58+AC61</f>
        <v>53</v>
      </c>
      <c r="AD62" s="54">
        <f>AD14+AD22+AD29+AD41+AD58+AD61</f>
        <v>64.495076923076923</v>
      </c>
      <c r="AE62" s="105"/>
      <c r="AF62" s="107">
        <f>AF14+AF22+AF29+AF41+AF61+AF58</f>
        <v>68</v>
      </c>
      <c r="AG62" s="105"/>
    </row>
    <row r="63" spans="1:33" s="10" customFormat="1" ht="12.9" customHeight="1" x14ac:dyDescent="0.3">
      <c r="A63" s="110" t="s">
        <v>143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1"/>
      <c r="Q63" s="112">
        <f>Q62/15</f>
        <v>7.7333333333333334</v>
      </c>
      <c r="R63" s="112">
        <f>R62/15</f>
        <v>8.9333333333333336</v>
      </c>
      <c r="S63" s="32">
        <f>SUM(S14+S22+S29+S41+S58+S61)</f>
        <v>30</v>
      </c>
      <c r="T63" s="112">
        <f>T62/15</f>
        <v>6</v>
      </c>
      <c r="U63" s="112">
        <f>U62/15</f>
        <v>11</v>
      </c>
      <c r="V63" s="32">
        <f>SUM(V14+V22+V29+V41+V58+V61)</f>
        <v>30</v>
      </c>
      <c r="W63" s="112">
        <f>W62/15</f>
        <v>5.333333333333333</v>
      </c>
      <c r="X63" s="112">
        <f>X62/15</f>
        <v>7.666666666666667</v>
      </c>
      <c r="Y63" s="32">
        <f>SUM(Y14+Y22+Y29+Y41+Y58+Y61)</f>
        <v>30</v>
      </c>
      <c r="Z63" s="112">
        <f>Z62/15</f>
        <v>1.6666666666666667</v>
      </c>
      <c r="AA63" s="112">
        <f>AA62/15</f>
        <v>7.333333333333333</v>
      </c>
      <c r="AB63" s="32">
        <f>SUM(AB14+AB22+AB29+AB41+AB58+AB61)</f>
        <v>30</v>
      </c>
      <c r="AC63" s="8"/>
      <c r="AD63" s="9"/>
      <c r="AE63" s="9"/>
      <c r="AF63" s="8"/>
      <c r="AG63" s="9"/>
    </row>
    <row r="64" spans="1:33" s="10" customFormat="1" ht="11.25" customHeight="1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4"/>
      <c r="Q64" s="115">
        <f>Q63+R63</f>
        <v>16.666666666666668</v>
      </c>
      <c r="R64" s="116"/>
      <c r="S64" s="1"/>
      <c r="T64" s="115">
        <f>T63+U63</f>
        <v>17</v>
      </c>
      <c r="U64" s="116"/>
      <c r="V64" s="1"/>
      <c r="W64" s="115">
        <f>W63+X63</f>
        <v>13</v>
      </c>
      <c r="X64" s="116"/>
      <c r="Y64" s="1"/>
      <c r="Z64" s="115">
        <f>Z63+AA63</f>
        <v>9</v>
      </c>
      <c r="AA64" s="116"/>
      <c r="AB64" s="1"/>
      <c r="AC64" s="117"/>
      <c r="AD64" s="118"/>
      <c r="AE64" s="118"/>
      <c r="AF64" s="117"/>
      <c r="AG64" s="9"/>
    </row>
    <row r="65" spans="1:57" s="10" customFormat="1" ht="11.25" customHeight="1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4"/>
      <c r="Q65" s="31">
        <v>4</v>
      </c>
      <c r="R65" s="31">
        <v>4</v>
      </c>
      <c r="S65" s="1"/>
      <c r="T65" s="31">
        <v>3</v>
      </c>
      <c r="U65" s="31">
        <v>6</v>
      </c>
      <c r="V65" s="1"/>
      <c r="W65" s="31">
        <v>4</v>
      </c>
      <c r="X65" s="31">
        <v>3</v>
      </c>
      <c r="Y65" s="1"/>
      <c r="Z65" s="31">
        <v>2</v>
      </c>
      <c r="AA65" s="31">
        <v>2</v>
      </c>
      <c r="AB65" s="1"/>
      <c r="AC65" s="8"/>
      <c r="AD65" s="9"/>
      <c r="AE65" s="9"/>
      <c r="AF65" s="8"/>
      <c r="AG65" s="9"/>
    </row>
    <row r="66" spans="1:57" ht="33" customHeight="1" x14ac:dyDescent="0.25">
      <c r="A66" s="119" t="s">
        <v>56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1"/>
      <c r="AI66" s="121"/>
      <c r="AJ66" s="121"/>
    </row>
    <row r="67" spans="1:57" ht="13.8" x14ac:dyDescent="0.25">
      <c r="A67" s="123" t="s">
        <v>57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5"/>
      <c r="AE67" s="126" t="s">
        <v>62</v>
      </c>
      <c r="AF67" s="126"/>
      <c r="AG67" s="126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8"/>
      <c r="AY67" s="127"/>
      <c r="AZ67" s="127"/>
      <c r="BA67" s="128"/>
      <c r="BB67" s="127"/>
      <c r="BC67" s="121"/>
      <c r="BD67" s="121"/>
      <c r="BE67" s="121"/>
    </row>
    <row r="68" spans="1:57" x14ac:dyDescent="0.3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1"/>
      <c r="AE68" s="132">
        <v>1</v>
      </c>
      <c r="AF68" s="133"/>
      <c r="AG68" s="133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8"/>
      <c r="AY68" s="127"/>
      <c r="AZ68" s="127"/>
      <c r="BA68" s="128"/>
      <c r="BB68" s="127"/>
    </row>
    <row r="69" spans="1:57" ht="24" customHeight="1" x14ac:dyDescent="0.3">
      <c r="A69" s="134" t="s">
        <v>58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6"/>
      <c r="AE69" s="132">
        <f>AC62/F62</f>
        <v>0.44166666666666665</v>
      </c>
      <c r="AF69" s="133"/>
      <c r="AG69" s="133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8"/>
      <c r="AY69" s="127"/>
      <c r="AZ69" s="127"/>
      <c r="BA69" s="128"/>
      <c r="BB69" s="127"/>
      <c r="BD69" s="122">
        <f>(2*40*45)/60</f>
        <v>60</v>
      </c>
    </row>
    <row r="70" spans="1:57" ht="21" customHeight="1" x14ac:dyDescent="0.3">
      <c r="A70" s="134" t="s">
        <v>117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6"/>
      <c r="AE70" s="132">
        <f>AD62/F62</f>
        <v>0.53745897435897438</v>
      </c>
      <c r="AF70" s="133"/>
      <c r="AG70" s="133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8"/>
      <c r="AY70" s="127"/>
      <c r="AZ70" s="127"/>
      <c r="BA70" s="128"/>
      <c r="BB70" s="127"/>
    </row>
    <row r="71" spans="1:57" ht="40.799999999999997" customHeight="1" x14ac:dyDescent="0.3">
      <c r="A71" s="134" t="s">
        <v>59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6"/>
      <c r="AE71" s="132">
        <f>AF62/F62</f>
        <v>0.56666666666666665</v>
      </c>
      <c r="AF71" s="133"/>
      <c r="AG71" s="133"/>
      <c r="AH71" s="137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8"/>
      <c r="AY71" s="127"/>
      <c r="AZ71" s="127"/>
      <c r="BA71" s="128"/>
      <c r="BB71" s="127"/>
    </row>
    <row r="72" spans="1:57" ht="27" customHeight="1" x14ac:dyDescent="0.3">
      <c r="A72" s="134" t="s">
        <v>60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6"/>
      <c r="AE72" s="133" t="s">
        <v>61</v>
      </c>
      <c r="AF72" s="133"/>
      <c r="AG72" s="133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8"/>
      <c r="AY72" s="127"/>
      <c r="AZ72" s="127"/>
      <c r="BA72" s="128"/>
      <c r="BB72" s="127"/>
    </row>
  </sheetData>
  <mergeCells count="98">
    <mergeCell ref="AE70:AG70"/>
    <mergeCell ref="AE71:AG71"/>
    <mergeCell ref="AE72:AG72"/>
    <mergeCell ref="AE69:AG69"/>
    <mergeCell ref="Z64:AA64"/>
    <mergeCell ref="AE67:AG67"/>
    <mergeCell ref="AE68:AG68"/>
    <mergeCell ref="A66:AG66"/>
    <mergeCell ref="G62:H62"/>
    <mergeCell ref="A63:P65"/>
    <mergeCell ref="Q64:R64"/>
    <mergeCell ref="T64:U64"/>
    <mergeCell ref="W64:X64"/>
    <mergeCell ref="B55:D55"/>
    <mergeCell ref="A49:A50"/>
    <mergeCell ref="B49:D49"/>
    <mergeCell ref="B50:D50"/>
    <mergeCell ref="A62:D62"/>
    <mergeCell ref="B56:D56"/>
    <mergeCell ref="B57:D57"/>
    <mergeCell ref="A58:D58"/>
    <mergeCell ref="A59:F59"/>
    <mergeCell ref="B60:D60"/>
    <mergeCell ref="A61:D61"/>
    <mergeCell ref="A51:A52"/>
    <mergeCell ref="B51:D51"/>
    <mergeCell ref="B52:D52"/>
    <mergeCell ref="A53:D53"/>
    <mergeCell ref="A54:F54"/>
    <mergeCell ref="A41:D41"/>
    <mergeCell ref="A42:R42"/>
    <mergeCell ref="A43:A44"/>
    <mergeCell ref="B43:D43"/>
    <mergeCell ref="B44:D44"/>
    <mergeCell ref="A45:A46"/>
    <mergeCell ref="B45:D45"/>
    <mergeCell ref="B46:D46"/>
    <mergeCell ref="A47:A48"/>
    <mergeCell ref="B47:D47"/>
    <mergeCell ref="B48:D48"/>
    <mergeCell ref="A33:A34"/>
    <mergeCell ref="B33:D33"/>
    <mergeCell ref="B34:D34"/>
    <mergeCell ref="A35:A36"/>
    <mergeCell ref="B35:D35"/>
    <mergeCell ref="B36:D36"/>
    <mergeCell ref="A37:A38"/>
    <mergeCell ref="B37:D37"/>
    <mergeCell ref="B38:D38"/>
    <mergeCell ref="A39:A40"/>
    <mergeCell ref="B39:D39"/>
    <mergeCell ref="B40:D40"/>
    <mergeCell ref="A31:A32"/>
    <mergeCell ref="B31:D31"/>
    <mergeCell ref="B32:D32"/>
    <mergeCell ref="B20:D20"/>
    <mergeCell ref="B21:D21"/>
    <mergeCell ref="A22:D22"/>
    <mergeCell ref="A23:F23"/>
    <mergeCell ref="B24:D24"/>
    <mergeCell ref="B25:D25"/>
    <mergeCell ref="B26:D26"/>
    <mergeCell ref="B27:D27"/>
    <mergeCell ref="B28:D28"/>
    <mergeCell ref="A29:D29"/>
    <mergeCell ref="A30:R30"/>
    <mergeCell ref="B19:D19"/>
    <mergeCell ref="B8:D8"/>
    <mergeCell ref="B9:D9"/>
    <mergeCell ref="B10:D10"/>
    <mergeCell ref="B11:D11"/>
    <mergeCell ref="B12:D12"/>
    <mergeCell ref="B13:D13"/>
    <mergeCell ref="A14:D14"/>
    <mergeCell ref="A15:F15"/>
    <mergeCell ref="B16:D16"/>
    <mergeCell ref="B17:D17"/>
    <mergeCell ref="B18:D18"/>
    <mergeCell ref="B7:D7"/>
    <mergeCell ref="B1:P1"/>
    <mergeCell ref="Q1:V1"/>
    <mergeCell ref="W1:AB1"/>
    <mergeCell ref="B2:D2"/>
    <mergeCell ref="I2:P2"/>
    <mergeCell ref="Q2:S2"/>
    <mergeCell ref="T2:V2"/>
    <mergeCell ref="W2:Y2"/>
    <mergeCell ref="Z2:AB2"/>
    <mergeCell ref="AC2:AG2"/>
    <mergeCell ref="B3:D3"/>
    <mergeCell ref="B4:D4"/>
    <mergeCell ref="A5:E5"/>
    <mergeCell ref="B6:D6"/>
    <mergeCell ref="A69:AD69"/>
    <mergeCell ref="A67:AD68"/>
    <mergeCell ref="A70:AD70"/>
    <mergeCell ref="A71:AD71"/>
    <mergeCell ref="A72:AD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6" orientation="landscape" r:id="rId1"/>
  <rowBreaks count="2" manualBreakCount="2">
    <brk id="25" max="32" man="1"/>
    <brk id="5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MSG_II STOPIEN</vt:lpstr>
      <vt:lpstr>'MSG_II STOPIEN'!Obszar_wydruku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Pracownik UwB</cp:lastModifiedBy>
  <cp:lastPrinted>2022-03-06T18:24:05Z</cp:lastPrinted>
  <dcterms:created xsi:type="dcterms:W3CDTF">2021-01-03T11:57:14Z</dcterms:created>
  <dcterms:modified xsi:type="dcterms:W3CDTF">2022-03-06T18:24:12Z</dcterms:modified>
</cp:coreProperties>
</file>