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S:\Kierownik\Moje dokumenty\Rada uczelni\Uchwały Rady uczelni\"/>
    </mc:Choice>
  </mc:AlternateContent>
  <xr:revisionPtr revIDLastSave="0" documentId="8_{E122E1D9-CC21-47B3-8EA0-17050E316687}" xr6:coauthVersionLast="36" xr6:coauthVersionMax="36" xr10:uidLastSave="{00000000-0000-0000-0000-000000000000}"/>
  <bookViews>
    <workbookView xWindow="0" yWindow="0" windowWidth="21570" windowHeight="8775" activeTab="3" xr2:uid="{00000000-000D-0000-FFFF-FFFF00000000}"/>
  </bookViews>
  <sheets>
    <sheet name="Bilans" sheetId="1" r:id="rId1"/>
    <sheet name="R-k Zysków i Strat" sheetId="4" r:id="rId2"/>
    <sheet name="R-k przepływów pieniężnych" sheetId="3" r:id="rId3"/>
    <sheet name="Zestawienie zmian w kapital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4" l="1"/>
  <c r="C46" i="4" s="1"/>
  <c r="D46" i="4"/>
  <c r="D45" i="4"/>
  <c r="D40" i="4"/>
  <c r="C34" i="4"/>
  <c r="C32" i="4"/>
  <c r="C30" i="4"/>
  <c r="D29" i="4"/>
  <c r="C28" i="4"/>
  <c r="C24" i="4" s="1"/>
  <c r="D24" i="4"/>
  <c r="D21" i="4"/>
  <c r="D12" i="4" s="1"/>
  <c r="C21" i="4"/>
  <c r="C12" i="4"/>
  <c r="C11" i="4"/>
  <c r="C6" i="4" s="1"/>
  <c r="D8" i="4"/>
  <c r="D6" i="4" s="1"/>
  <c r="C8" i="4"/>
  <c r="D34" i="4" l="1"/>
  <c r="C29" i="4"/>
  <c r="D23" i="4"/>
  <c r="D33" i="4" s="1"/>
  <c r="D53" i="4" s="1"/>
  <c r="D56" i="4" s="1"/>
  <c r="C23" i="4"/>
  <c r="C33" i="4" l="1"/>
  <c r="C53" i="4" s="1"/>
  <c r="C56" i="4" s="1"/>
  <c r="C65" i="3"/>
  <c r="C56" i="3" s="1"/>
  <c r="C66" i="3" s="1"/>
  <c r="B56" i="3"/>
  <c r="C51" i="3"/>
  <c r="B51" i="3"/>
  <c r="B66" i="3" s="1"/>
  <c r="B45" i="3"/>
  <c r="B43" i="3"/>
  <c r="B40" i="3" s="1"/>
  <c r="C40" i="3"/>
  <c r="C33" i="3"/>
  <c r="B33" i="3"/>
  <c r="C28" i="3"/>
  <c r="C49" i="3" s="1"/>
  <c r="B28" i="3"/>
  <c r="C25" i="3"/>
  <c r="C15" i="3" s="1"/>
  <c r="C26" i="3" s="1"/>
  <c r="C67" i="3" s="1"/>
  <c r="C71" i="3" s="1"/>
  <c r="B15" i="3"/>
  <c r="B26" i="3" s="1"/>
  <c r="B49" i="3" l="1"/>
  <c r="B67" i="3" s="1"/>
  <c r="B71" i="3" s="1"/>
  <c r="N71" i="2"/>
  <c r="M71" i="2"/>
  <c r="N48" i="2"/>
  <c r="M46" i="2"/>
  <c r="M44" i="2" s="1"/>
  <c r="M48" i="2" s="1"/>
  <c r="N18" i="2"/>
  <c r="M18" i="2"/>
  <c r="N10" i="2"/>
  <c r="N24" i="2" s="1"/>
  <c r="M10" i="2"/>
  <c r="N9" i="2"/>
  <c r="M7" i="2"/>
  <c r="M9" i="2" l="1"/>
  <c r="M24" i="2"/>
  <c r="N75" i="2"/>
  <c r="N76" i="2" s="1"/>
  <c r="M75" i="2"/>
  <c r="M76" i="2" s="1"/>
  <c r="C93" i="1" l="1"/>
  <c r="B93" i="1"/>
  <c r="B89" i="1"/>
  <c r="B88" i="1" s="1"/>
  <c r="C88" i="1"/>
  <c r="I85" i="1"/>
  <c r="I83" i="1" s="1"/>
  <c r="I81" i="1" s="1"/>
  <c r="H85" i="1"/>
  <c r="H83" i="1" s="1"/>
  <c r="H81" i="1" s="1"/>
  <c r="C83" i="1"/>
  <c r="B83" i="1"/>
  <c r="C78" i="1"/>
  <c r="C77" i="1" s="1"/>
  <c r="C76" i="1" s="1"/>
  <c r="B78" i="1"/>
  <c r="I74" i="1"/>
  <c r="H74" i="1"/>
  <c r="H73" i="1"/>
  <c r="C70" i="1"/>
  <c r="C69" i="1" s="1"/>
  <c r="B70" i="1"/>
  <c r="B69" i="1" s="1"/>
  <c r="I67" i="1"/>
  <c r="I66" i="1" s="1"/>
  <c r="I62" i="1" s="1"/>
  <c r="H67" i="1"/>
  <c r="H66" i="1" s="1"/>
  <c r="H62" i="1" s="1"/>
  <c r="H51" i="1" s="1"/>
  <c r="C65" i="1"/>
  <c r="C64" i="1" s="1"/>
  <c r="B65" i="1"/>
  <c r="B64" i="1" s="1"/>
  <c r="C60" i="1"/>
  <c r="C59" i="1" s="1"/>
  <c r="B60" i="1"/>
  <c r="B59" i="1" s="1"/>
  <c r="I58" i="1"/>
  <c r="I57" i="1" s="1"/>
  <c r="H58" i="1"/>
  <c r="H57" i="1" s="1"/>
  <c r="I53" i="1"/>
  <c r="I52" i="1" s="1"/>
  <c r="H53" i="1"/>
  <c r="C53" i="1"/>
  <c r="B53" i="1"/>
  <c r="H52" i="1"/>
  <c r="C52" i="1"/>
  <c r="B52" i="1"/>
  <c r="C47" i="1"/>
  <c r="B47" i="1"/>
  <c r="C41" i="1"/>
  <c r="B41" i="1"/>
  <c r="I39" i="1"/>
  <c r="I36" i="1" s="1"/>
  <c r="H39" i="1"/>
  <c r="H36" i="1" s="1"/>
  <c r="B37" i="1"/>
  <c r="C36" i="1"/>
  <c r="C30" i="1" s="1"/>
  <c r="C27" i="1" s="1"/>
  <c r="B36" i="1"/>
  <c r="I33" i="1"/>
  <c r="H33" i="1"/>
  <c r="H28" i="1" s="1"/>
  <c r="C31" i="1"/>
  <c r="B31" i="1"/>
  <c r="I30" i="1"/>
  <c r="I28" i="1" s="1"/>
  <c r="H30" i="1"/>
  <c r="B30" i="1"/>
  <c r="B27" i="1" s="1"/>
  <c r="C23" i="1"/>
  <c r="B23" i="1"/>
  <c r="C21" i="1"/>
  <c r="B21" i="1"/>
  <c r="B20" i="1"/>
  <c r="C19" i="1"/>
  <c r="B19" i="1"/>
  <c r="C18" i="1"/>
  <c r="B18" i="1"/>
  <c r="C17" i="1"/>
  <c r="B17" i="1"/>
  <c r="C16" i="1"/>
  <c r="B16" i="1"/>
  <c r="C12" i="1"/>
  <c r="C9" i="1" s="1"/>
  <c r="B12" i="1"/>
  <c r="B9" i="1" s="1"/>
  <c r="I8" i="1"/>
  <c r="H8" i="1"/>
  <c r="I51" i="1" l="1"/>
  <c r="B58" i="1"/>
  <c r="B15" i="1"/>
  <c r="B14" i="1" s="1"/>
  <c r="C15" i="1"/>
  <c r="C14" i="1" s="1"/>
  <c r="C8" i="1" s="1"/>
  <c r="B77" i="1"/>
  <c r="B76" i="1" s="1"/>
  <c r="B51" i="1" s="1"/>
  <c r="B96" i="1" s="1"/>
  <c r="B8" i="1"/>
  <c r="H27" i="1"/>
  <c r="H96" i="1" s="1"/>
  <c r="C58" i="1"/>
  <c r="C51" i="1" s="1"/>
  <c r="C96" i="1" s="1"/>
  <c r="I27" i="1"/>
  <c r="I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  <author>Jagielski Piotr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  <comment ref="I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  <comment ref="H96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Suma aktywówm musi być równa sumie pasywów.</t>
        </r>
      </text>
    </comment>
    <comment ref="I96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Suma aktywówm musi być równa sumie pasywów.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1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9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5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C3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6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8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0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0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2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2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7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7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9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9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B3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C3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B4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C43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B45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  <comment ref="C45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</commentList>
</comments>
</file>

<file path=xl/sharedStrings.xml><?xml version="1.0" encoding="utf-8"?>
<sst xmlns="http://schemas.openxmlformats.org/spreadsheetml/2006/main" count="480" uniqueCount="370">
  <si>
    <t>Nazwa uczelni</t>
  </si>
  <si>
    <r>
      <t>BILANS
na</t>
    </r>
    <r>
      <rPr>
        <sz val="12"/>
        <color theme="1"/>
        <rFont val="Arial CE"/>
        <charset val="238"/>
      </rPr>
      <t xml:space="preserve"> </t>
    </r>
    <r>
      <rPr>
        <b/>
        <sz val="12"/>
        <color theme="1"/>
        <rFont val="Arial CE"/>
        <charset val="238"/>
      </rPr>
      <t xml:space="preserve">dzień 31 grudnia 2020 r.
</t>
    </r>
    <r>
      <rPr>
        <sz val="12"/>
        <color theme="1"/>
        <rFont val="Arial CE"/>
        <charset val="238"/>
      </rPr>
      <t>(w złotych, z dwoma miejscami po przecinku)</t>
    </r>
  </si>
  <si>
    <t>Przeznaczenie formularza</t>
  </si>
  <si>
    <t>UNIWERSYTET W BIAŁYMSTOKU</t>
  </si>
  <si>
    <t>Aktywa</t>
  </si>
  <si>
    <t xml:space="preserve">Stan na </t>
  </si>
  <si>
    <t>Pasywa</t>
  </si>
  <si>
    <t>31.12.2019</t>
  </si>
  <si>
    <t>31.12.2020</t>
  </si>
  <si>
    <t>A. Aktywa trwałe</t>
  </si>
  <si>
    <t>A. Kapitał (fundusz) własny</t>
  </si>
  <si>
    <t>I. Wartości niematerialne i prawne</t>
  </si>
  <si>
    <t>I. Kapitał (fundusz) zasadniczy</t>
  </si>
  <si>
    <t>1. Koszty zakończonych prac rozwojowych</t>
  </si>
  <si>
    <t>2. Wartość firmy</t>
  </si>
  <si>
    <t>II. Kapitał (fundusz) zapasowy, w tym:</t>
  </si>
  <si>
    <t>3. Inne wartości niematerialne i prawne</t>
  </si>
  <si>
    <t xml:space="preserve">   – nadwyżka wartości sprzedaży (wartości emisyjnej) nad wartością nominalną udziałów (akcji)</t>
  </si>
  <si>
    <t>4. Zaliczki na wartości niematerialne i prawne</t>
  </si>
  <si>
    <t>II. Rzeczowe aktywa trwałe</t>
  </si>
  <si>
    <t>III. Kapitał (fundusz) z aktualizacji 
     wyceny, w tym:</t>
  </si>
  <si>
    <t>1. Środki trwałe</t>
  </si>
  <si>
    <t xml:space="preserve">   – z tytułu aktualizacji wartości godziwej</t>
  </si>
  <si>
    <t>a) grunty (w tym prawo użytkowania 
    wieczystego gruntu)</t>
  </si>
  <si>
    <t>b) budynki, lokale, prawa do lokali i obiekty                  inżynierii lądowej i wodnej</t>
  </si>
  <si>
    <t>IV. Pozostałe kapitały (fundusze) 
       rezerwowe, w tym:</t>
  </si>
  <si>
    <t>c) urządzenia techniczne i maszyny</t>
  </si>
  <si>
    <t xml:space="preserve">   – tworzone zgodnie z umową (statutem)</t>
  </si>
  <si>
    <t>d) środki transportu</t>
  </si>
  <si>
    <t xml:space="preserve">   – na udziały (akcje) własne</t>
  </si>
  <si>
    <t>e) inne środki trwałe</t>
  </si>
  <si>
    <t>2. Środki trwałe w budowie</t>
  </si>
  <si>
    <t>V. Zysk (strata) z lat ubiegłych</t>
  </si>
  <si>
    <t>3. Zaliczki na środki trwałe w budowie</t>
  </si>
  <si>
    <t>III. Należności długoterminowe</t>
  </si>
  <si>
    <t>VI. Zysk (strata) netto</t>
  </si>
  <si>
    <t>1. Od jednostek powiązanych</t>
  </si>
  <si>
    <t>2. Od pozostałych jednostek, w których jednostka posiada zaangażowanie w kapitale</t>
  </si>
  <si>
    <t>VII. Odpisy z zysku netto w ciągu roku 
      obrotowego (wielkość ujemna)</t>
  </si>
  <si>
    <t>3. Od pozostałych jednostek</t>
  </si>
  <si>
    <t>IV. Inwestycje długoterminowe</t>
  </si>
  <si>
    <t>B. Zobowiązania i rezerwy 
     na zobowiązania</t>
  </si>
  <si>
    <t>1. Nieruchomości</t>
  </si>
  <si>
    <t>I. Rezerwy na zobowiązania</t>
  </si>
  <si>
    <t>2. Wartości niematerialne i prawne</t>
  </si>
  <si>
    <t>1. Rezerwa z tytułu odroczonego 
    podatku dochodowego</t>
  </si>
  <si>
    <t>3. Długoterminowe aktywa finansowe</t>
  </si>
  <si>
    <t>2. Rezerwa na świadczenia emerytalne 
    i podobne</t>
  </si>
  <si>
    <t>a) w jednostkach powiązanych</t>
  </si>
  <si>
    <t xml:space="preserve">   – długoterminowa</t>
  </si>
  <si>
    <t xml:space="preserve">   – udziały lub akcje</t>
  </si>
  <si>
    <t xml:space="preserve">   – krótkoterminowa</t>
  </si>
  <si>
    <t xml:space="preserve">   – inne papiery wartościowe</t>
  </si>
  <si>
    <t>3. Pozostałe rezerwy</t>
  </si>
  <si>
    <t xml:space="preserve">   – udzielone pożyczki</t>
  </si>
  <si>
    <t xml:space="preserve">   – długoterminowe</t>
  </si>
  <si>
    <t xml:space="preserve">   – inne długoterminowe aktywa finansowe</t>
  </si>
  <si>
    <t xml:space="preserve">   – krótkoterminowe</t>
  </si>
  <si>
    <t>b) w pozostałych jednostkach, w których jednostka posiada zaangażowanie w kapitale</t>
  </si>
  <si>
    <t>II . Zobowiązania długoterminowe</t>
  </si>
  <si>
    <t>1. Wobec jednostek powiązanych</t>
  </si>
  <si>
    <t>2. Wobec pozostałych jednostek, w których jednostka posiada zaangażowanie w kapitale</t>
  </si>
  <si>
    <t>3. Wobec pozostałych jednostek</t>
  </si>
  <si>
    <t>a) kredyty i pożyczki</t>
  </si>
  <si>
    <t>c) w pozostałych jednostkach</t>
  </si>
  <si>
    <t>b) z tytułu emisji dłużnych papierów 
    wartościowych</t>
  </si>
  <si>
    <t>c) inne zobowiązania finansowe</t>
  </si>
  <si>
    <t>d) zobowiązania wekslowe</t>
  </si>
  <si>
    <t>e) inne</t>
  </si>
  <si>
    <t>4. Inne inwestycje długoterminowe</t>
  </si>
  <si>
    <t>V. Długoterminowe rozliczenia 
     międzyokresowe</t>
  </si>
  <si>
    <t>1. Aktywa z tytułu odroczonego podatku 
    dochodowego</t>
  </si>
  <si>
    <t>2. Inne rozliczenia międzyokresowe</t>
  </si>
  <si>
    <t>B. Aktywa obrotowe</t>
  </si>
  <si>
    <t>III. Zobowiązania krótkoterminowe</t>
  </si>
  <si>
    <t>I. Zapasy</t>
  </si>
  <si>
    <t>1. Zobowiązania wobec jednostek powiązanych</t>
  </si>
  <si>
    <t>1. Materiały</t>
  </si>
  <si>
    <t>a) z tytułu dostaw i usług, o okresie 
    wymagalności:</t>
  </si>
  <si>
    <t>2. Półprodukty i produkty w toku</t>
  </si>
  <si>
    <t xml:space="preserve">   – do 12 miesięcy</t>
  </si>
  <si>
    <t>3. Produkty gotowe</t>
  </si>
  <si>
    <t xml:space="preserve">   – powyżej 12 miesięcy</t>
  </si>
  <si>
    <t>4. Towary</t>
  </si>
  <si>
    <t>b) inne</t>
  </si>
  <si>
    <t>5. Zaliczki na dostawy i usługi</t>
  </si>
  <si>
    <t>2. Zobowiązania wobec pozostałych jednostek, w których jednostka posiada zaangażowanie w kapitale</t>
  </si>
  <si>
    <t>II. Należności krótkoterminowe</t>
  </si>
  <si>
    <t>1. Należności od jednostek powiązanych</t>
  </si>
  <si>
    <t>a) z tytułu dostaw i usług, o okresie spłaty:</t>
  </si>
  <si>
    <t>3. Zobowiązania wobec pozostałych jednostek</t>
  </si>
  <si>
    <t>2. Należności od pozostałych jednostek, w których jednostka posiada zaangażowanie w kapitale</t>
  </si>
  <si>
    <t>d) z tytułu dostaw i usług, o okresie 
    wymagalności:</t>
  </si>
  <si>
    <t>3. Należności od pozostałych jednostek</t>
  </si>
  <si>
    <t>e) zaliczki otrzymane na dostawy i usługi</t>
  </si>
  <si>
    <t>a) z tytułu dostaw i usług, o okresie 
    spłaty:</t>
  </si>
  <si>
    <t>f) zobowiązania wekslowe</t>
  </si>
  <si>
    <t>g) z tytułu podatków, ceł, 
    ubezpieczeń społecznych i zdrowotnych 
    oraz innych tytułów publicznoprawnych</t>
  </si>
  <si>
    <t>h) z tytułu wynagrodzeń</t>
  </si>
  <si>
    <t>b) z tytułu podatków, dotacji, ceł, 
    ubezpieczeń społecznych 
    i zdrowotnych oraz innych  tytułów 
    publicznoprawnych</t>
  </si>
  <si>
    <t>i) inne</t>
  </si>
  <si>
    <t>c) inne</t>
  </si>
  <si>
    <t>4. Fundusze specjalne</t>
  </si>
  <si>
    <t>d) dochodzone na drodze sądowej</t>
  </si>
  <si>
    <t>a) zakładowy fundusz świadczeń 
    socjalnych</t>
  </si>
  <si>
    <t>III. Inwestycje krótkoterminowe</t>
  </si>
  <si>
    <t>b) fundusz Stypendialny</t>
  </si>
  <si>
    <t>1. Krótkoterminowe aktywa finansowe</t>
  </si>
  <si>
    <t>c) własny fundusz stypendialny</t>
  </si>
  <si>
    <t>d) fundusz rozwoju uczelni</t>
  </si>
  <si>
    <t>e) Fundusz wsparcia osób niepełnosprawnych</t>
  </si>
  <si>
    <t>IV. Rozliczenia międzyokresowe</t>
  </si>
  <si>
    <t xml:space="preserve">   – inne krótkoterminowe aktywa finansowe</t>
  </si>
  <si>
    <t>1. Ujemna wartość firmy</t>
  </si>
  <si>
    <t>b) w pozostałych jednostkach</t>
  </si>
  <si>
    <t>c) środki pieniężne i inne aktywa pieniężne</t>
  </si>
  <si>
    <t xml:space="preserve">   – środki pieniężne w kasie i na rachunkach</t>
  </si>
  <si>
    <t xml:space="preserve">   – inne środki pieniężne</t>
  </si>
  <si>
    <t xml:space="preserve">   – inne aktywa pieniężne</t>
  </si>
  <si>
    <t>2. Inne inwestycje krótkoterminowe</t>
  </si>
  <si>
    <t>IV. Krótkoterminowe rozliczenia 
     międzyokresowe</t>
  </si>
  <si>
    <t>C. Należne wpłaty na kapitał (fundusz) podstawowy</t>
  </si>
  <si>
    <t>D. Udziały (akcje) własne</t>
  </si>
  <si>
    <t xml:space="preserve">Aktywa razem </t>
  </si>
  <si>
    <t xml:space="preserve">Pasywa razem </t>
  </si>
  <si>
    <r>
      <t xml:space="preserve">*) należy ująć tylko kwoty tych funduszy, których utworzenie przewidują odrębne przepisy – zgodnie z art. 101 ust. 1 pkt 2 ustawy z dnia 27 lipca 2005 r. – </t>
    </r>
    <r>
      <rPr>
        <i/>
        <sz val="10"/>
        <rFont val="Arial CE"/>
        <charset val="238"/>
      </rPr>
      <t xml:space="preserve">Prawo o szkolnictwie wyższym </t>
    </r>
    <r>
      <rPr>
        <sz val="10"/>
        <rFont val="Arial CE"/>
        <charset val="238"/>
      </rPr>
      <t xml:space="preserve">(Dz. U. z 2017 r. poz. 2183, z  późn. zm.).
</t>
    </r>
  </si>
  <si>
    <t xml:space="preserve">_ _ _ _ _ _ _ _ _ _ _ _ _ _ _ _ _ _ _ _ _ </t>
  </si>
  <si>
    <t>_ _ _ _ _ _ _ _ _ _ _ _ _ _ _ _ _ _ _ _ _ _ __ _ _ _ _</t>
  </si>
  <si>
    <t xml:space="preserve">_ _ _ _ _ _ _ _ _ _ _ _ _ _ _ _ _ _ _ _ _ _ _ _ _ </t>
  </si>
  <si>
    <t>Kwestor</t>
  </si>
  <si>
    <t>miejscowość i data</t>
  </si>
  <si>
    <t>Rektor</t>
  </si>
  <si>
    <t>(nr telefonu)</t>
  </si>
  <si>
    <t xml:space="preserve">                                        Zestawienie zmian w kapitale (funduszu) własnym</t>
  </si>
  <si>
    <r>
      <t xml:space="preserve">           s</t>
    </r>
    <r>
      <rPr>
        <sz val="10"/>
        <rFont val="Arial CE"/>
        <family val="2"/>
        <charset val="238"/>
      </rPr>
      <t>porządzone za okres</t>
    </r>
    <r>
      <rPr>
        <b/>
        <sz val="10"/>
        <rFont val="Arial CE"/>
        <family val="2"/>
        <charset val="238"/>
      </rPr>
      <t xml:space="preserve"> od dnia 01.01.2020 do dnia 31.12.2020</t>
    </r>
  </si>
  <si>
    <t>Stan na dz.31.12.2019</t>
  </si>
  <si>
    <t>Stan na dz.31.12.2020</t>
  </si>
  <si>
    <t>I.</t>
  </si>
  <si>
    <t>Kapitał (fundusz) własny na początek okresu (BO)</t>
  </si>
  <si>
    <t xml:space="preserve">            -  </t>
  </si>
  <si>
    <t>korekty błędów podstawowych</t>
  </si>
  <si>
    <t>I.a.</t>
  </si>
  <si>
    <t>Kapitał (fundusz) własny na początek okresu (BO), po korektach</t>
  </si>
  <si>
    <t>1.</t>
  </si>
  <si>
    <t>Kapitał (fundusz) podstawowy na początek okresu</t>
  </si>
  <si>
    <t>1.1.</t>
  </si>
  <si>
    <t>Zmiany kapitału /funduszu/ podstawowego</t>
  </si>
  <si>
    <t>a)</t>
  </si>
  <si>
    <t>zwiększenie  /z tytułu/</t>
  </si>
  <si>
    <t xml:space="preserve"> - odpis z zysku na rok ubiegły</t>
  </si>
  <si>
    <t xml:space="preserve"> - przeszacowania środków trwałych</t>
  </si>
  <si>
    <t xml:space="preserve"> - amortyzacja majątku trwałego</t>
  </si>
  <si>
    <t xml:space="preserve"> - darowizny budynków budowli i gruntów</t>
  </si>
  <si>
    <t xml:space="preserve"> - przyjęte budynki i budowle finansowane dotacją z MNiSW</t>
  </si>
  <si>
    <t xml:space="preserve"> - przyjęte budynki i budowle finansowane dotacją z innych środków</t>
  </si>
  <si>
    <t xml:space="preserve"> - inne</t>
  </si>
  <si>
    <t>b)</t>
  </si>
  <si>
    <t>zmniejszenie /z tytułu/</t>
  </si>
  <si>
    <t xml:space="preserve"> - strata na rok ubiegły</t>
  </si>
  <si>
    <t xml:space="preserve"> - umorzenia środków trwałych i wartości niematerialnych i prawnych</t>
  </si>
  <si>
    <t xml:space="preserve"> - udziały w innych jednostkach</t>
  </si>
  <si>
    <t>1.2.</t>
  </si>
  <si>
    <t>Kapitał /fundusz/ podstawowy na koniec okresu</t>
  </si>
  <si>
    <t>2.</t>
  </si>
  <si>
    <t>Należne wpłaty na kapitał podstawowy na początek okresu</t>
  </si>
  <si>
    <t>2.1.</t>
  </si>
  <si>
    <t>Zmiana należnych wpłat na kapitał podstawowy</t>
  </si>
  <si>
    <t>zwiększenie /z tytułu/</t>
  </si>
  <si>
    <t>2.2.</t>
  </si>
  <si>
    <t>Należne wpłaty na kapitał podstawowy na koniec okresu</t>
  </si>
  <si>
    <t>3.</t>
  </si>
  <si>
    <t>Udziały /akcje/ własne na początek okresu</t>
  </si>
  <si>
    <t>zwiększenie</t>
  </si>
  <si>
    <t>zmniejszenie</t>
  </si>
  <si>
    <t>3.1.</t>
  </si>
  <si>
    <t>Udziały /akcje/ własne na koniec okresu</t>
  </si>
  <si>
    <t>4.</t>
  </si>
  <si>
    <t>Kapitał /fundusz/ zapasowy na początek okresu</t>
  </si>
  <si>
    <t>4.1.</t>
  </si>
  <si>
    <t>Zmiany kapitału /funduszu/ zapasowego</t>
  </si>
  <si>
    <t xml:space="preserve"> - emisji akcji powyżej wartości nominalnej</t>
  </si>
  <si>
    <t xml:space="preserve"> - z podziału zysku /ustawowo/</t>
  </si>
  <si>
    <t xml:space="preserve"> - z podziału zysku /ponad wymaganą  ustawowo minimalną wartość/</t>
  </si>
  <si>
    <t xml:space="preserve"> - pokrycia straty</t>
  </si>
  <si>
    <t>4.2.</t>
  </si>
  <si>
    <t>Stan kapitału /funduszu/ zapasowego na koniec okresu</t>
  </si>
  <si>
    <t>5.</t>
  </si>
  <si>
    <t>Kapitał /fundusz/ z aktualizacji wyceny na początek okresu</t>
  </si>
  <si>
    <t>5.1.</t>
  </si>
  <si>
    <t>Zmiany kapitału /funduszu/ z aktualizacji wyceny</t>
  </si>
  <si>
    <t>zmniejszenie  /z tytułu/</t>
  </si>
  <si>
    <t xml:space="preserve"> - zbycia środków trwałych uprzednio zaktualizowanych</t>
  </si>
  <si>
    <t>5.2.</t>
  </si>
  <si>
    <t>Kapitał /fundusz/ z aktualizacji wyceny na koniec okresu</t>
  </si>
  <si>
    <t>6.</t>
  </si>
  <si>
    <t>Pozostałe kapitały /fundusze/ rezerwowe na początek okresu</t>
  </si>
  <si>
    <t>6.1.</t>
  </si>
  <si>
    <t>Zmiany pozostałych kapitałów /funduszy/ rezerwowych</t>
  </si>
  <si>
    <t>6.2.</t>
  </si>
  <si>
    <t>Pozostałe kapitały /fundusze/ rezerwowe na koniec okresu</t>
  </si>
  <si>
    <t>7.</t>
  </si>
  <si>
    <t>Zysk /strata/ z lat ubiegłych na początek okresu</t>
  </si>
  <si>
    <t>7.1.</t>
  </si>
  <si>
    <t>Zysk z lat ubiegłych na początek okresu</t>
  </si>
  <si>
    <t xml:space="preserve"> - korekty błędów podstawowych</t>
  </si>
  <si>
    <t>7.2.</t>
  </si>
  <si>
    <t>Zysk z lat ubiegłych na początek okresu, po korektach</t>
  </si>
  <si>
    <t xml:space="preserve"> - podziału zysku z lat ubiegłych</t>
  </si>
  <si>
    <t>7.3.</t>
  </si>
  <si>
    <t>Zysk z lat ubiegłych na koniec okresu</t>
  </si>
  <si>
    <t>7.4.</t>
  </si>
  <si>
    <t>Strata z lat ubiegłych na początek okresu</t>
  </si>
  <si>
    <t>7.5.</t>
  </si>
  <si>
    <t>Strata z lat ubiegłych na początek okresu, po korektach</t>
  </si>
  <si>
    <t xml:space="preserve"> - przeniesienia straty z lat ubiegłych do pokrycia</t>
  </si>
  <si>
    <t>7.6.</t>
  </si>
  <si>
    <t>Strata z lat ubiegłych na koniec okresu</t>
  </si>
  <si>
    <t>7.7.</t>
  </si>
  <si>
    <t>Zysk /strata/ z lat ubiegłych na koniec okresu</t>
  </si>
  <si>
    <t>8.</t>
  </si>
  <si>
    <t>Wynik netto</t>
  </si>
  <si>
    <t>zysk netto</t>
  </si>
  <si>
    <t>strata netto</t>
  </si>
  <si>
    <t>c)</t>
  </si>
  <si>
    <t>odpisy z zysku</t>
  </si>
  <si>
    <t>II</t>
  </si>
  <si>
    <r>
      <t>Kapitał (</t>
    </r>
    <r>
      <rPr>
        <b/>
        <i/>
        <sz val="12"/>
        <rFont val="Arial CE"/>
        <family val="2"/>
        <charset val="238"/>
      </rPr>
      <t>fundusz)</t>
    </r>
    <r>
      <rPr>
        <b/>
        <sz val="12"/>
        <rFont val="Arial CE"/>
        <family val="2"/>
        <charset val="238"/>
      </rPr>
      <t xml:space="preserve"> własny na koniec okresu  /B Z/</t>
    </r>
  </si>
  <si>
    <t>III</t>
  </si>
  <si>
    <r>
      <t>Kapitał (</t>
    </r>
    <r>
      <rPr>
        <b/>
        <i/>
        <sz val="12"/>
        <rFont val="Arial CE"/>
        <family val="2"/>
        <charset val="238"/>
      </rPr>
      <t>fundusz)</t>
    </r>
    <r>
      <rPr>
        <b/>
        <sz val="12"/>
        <rFont val="Arial CE"/>
        <family val="2"/>
        <charset val="238"/>
      </rPr>
      <t xml:space="preserve"> własny, po uwzględnieniu proponowanego podziału zysku (pokrycia straty)</t>
    </r>
  </si>
  <si>
    <t>Miejscowość i data</t>
  </si>
  <si>
    <t xml:space="preserve">       ................................</t>
  </si>
  <si>
    <t xml:space="preserve">        ................................</t>
  </si>
  <si>
    <t>................................................</t>
  </si>
  <si>
    <t xml:space="preserve">      Nazwa Uczelni</t>
  </si>
  <si>
    <t>RACHUNEK PRZEPŁYWÓW PIENIĘŻNYCH</t>
  </si>
  <si>
    <t>sporządzony za okres od  01.01.2020 r. - 31.12.2020 r.</t>
  </si>
  <si>
    <t>(metoda pośrednia)</t>
  </si>
  <si>
    <t>Treść</t>
  </si>
  <si>
    <t>za rok 2019</t>
  </si>
  <si>
    <t>za rok 2020</t>
  </si>
  <si>
    <t>A. Przepływy środków pieniężnych z działalności operacyjnej</t>
  </si>
  <si>
    <t>I. Zysk (strata) netto</t>
  </si>
  <si>
    <t>II. Korekty razem: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</si>
  <si>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</si>
  <si>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</si>
  <si>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</si>
  <si>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</si>
  <si>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</si>
  <si>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</si>
  <si>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</si>
  <si>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</si>
  <si>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</si>
  <si>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</si>
  <si>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(I+/-II)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</si>
  <si>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</si>
  <si>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</si>
  <si>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</si>
  <si>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</si>
  <si>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finansowych, w tym:</t>
  </si>
  <si>
    <t>­ zbycie aktywów finansowych</t>
  </si>
  <si>
    <t>­ dywidendy i udziały w zyskach</t>
  </si>
  <si>
    <t>­ spłata udzielonych pożyczek długoterminowych</t>
  </si>
  <si>
    <t>­ odsetki</t>
  </si>
  <si>
    <t>­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</si>
  <si>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</si>
  <si>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</si>
  <si>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</si>
  <si>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</si>
  <si>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</si>
  <si>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­ nabycie aktywów finansowych</t>
  </si>
  <si>
    <t>­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</si>
  <si>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</si>
  <si>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</si>
  <si>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</si>
  <si>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</si>
  <si>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</si>
  <si>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</si>
  <si>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</si>
  <si>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</si>
  <si>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</si>
  <si>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</si>
  <si>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</si>
  <si>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</si>
  <si>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</si>
  <si>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</si>
  <si>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</si>
  <si>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</si>
  <si>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</si>
  <si>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 razem (A.III+/-B.III+/-C.III)</t>
  </si>
  <si>
    <t>E. Bilansowa zmiana stanu środków pieniężnych, w tym:</t>
  </si>
  <si>
    <t>­ zmiana stanu środków pieniężnych z tytułu różnic kursowych</t>
  </si>
  <si>
    <t>F. Środki pieniężne na początek okresu</t>
  </si>
  <si>
    <t>G. Środki pieniężne na koniec okresu (F+/-D), w tym:</t>
  </si>
  <si>
    <t>­ o ograniczonej możliwości dysponowania</t>
  </si>
  <si>
    <t>_ _ _ _ _ _ _ _ _ _ _ _ _ _ _ _ _ _                                _ _ _ _ _ _ _ _ _ _ _ _ _ _ _ _ _ _</t>
  </si>
  <si>
    <t xml:space="preserve"> _ _ _ _ _ _ _ _ _ _ _ _ _ _ _ _ _ _ _ _ _</t>
  </si>
  <si>
    <t xml:space="preserve">                        Kwestor                                                         miejscowość i data                                                 Rektor</t>
  </si>
  <si>
    <t xml:space="preserve">Nazwa uczelni                                        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</si>
  <si>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01.01.2020 r. – 31.12.2020 r.                                (wariant porównawczy)</t>
    </r>
  </si>
  <si>
    <t>L.p.</t>
  </si>
  <si>
    <t>A.</t>
  </si>
  <si>
    <t xml:space="preserve">Przychody netto za sprzedaży i zrównane                     z nimi, w tym:              </t>
  </si>
  <si>
    <t xml:space="preserve"> – od jednostek powiązanych                               </t>
  </si>
  <si>
    <t xml:space="preserve">Przychody netto ze sprzedaży produktów                    </t>
  </si>
  <si>
    <t>II.</t>
  </si>
  <si>
    <t xml:space="preserve">Zmiana stanu produktów (zwiększenie – wartość dodatnia,    zmniejszenie – wartość ujemna)                                          </t>
  </si>
  <si>
    <t>III.</t>
  </si>
  <si>
    <t xml:space="preserve">Koszt wytworzenia produktów na własne potrzeby jednostki     </t>
  </si>
  <si>
    <t>IV.</t>
  </si>
  <si>
    <t xml:space="preserve">Przychody netto ze sprzedaży towarów i materiałów            </t>
  </si>
  <si>
    <t xml:space="preserve"> B.              </t>
  </si>
  <si>
    <t xml:space="preserve">Koszty działalności operacyjnej                              </t>
  </si>
  <si>
    <t xml:space="preserve">Amortyzacja                                              </t>
  </si>
  <si>
    <t xml:space="preserve">Zużycie materiałów i energii                                 </t>
  </si>
  <si>
    <t xml:space="preserve">Usługi obce                                              </t>
  </si>
  <si>
    <t xml:space="preserve">Podatki i opłaty, w tym:                                             </t>
  </si>
  <si>
    <t xml:space="preserve"> – podatek akcyzowy</t>
  </si>
  <si>
    <t>V.</t>
  </si>
  <si>
    <t xml:space="preserve">Wynagrodzenia                                                </t>
  </si>
  <si>
    <t>VI.</t>
  </si>
  <si>
    <t>Ubezpieczenia społeczne i inne świadczenia, w tym:</t>
  </si>
  <si>
    <t xml:space="preserve">   - emerytalne</t>
  </si>
  <si>
    <t>VII.</t>
  </si>
  <si>
    <t xml:space="preserve">Pozostałe koszty rodzajowe                             </t>
  </si>
  <si>
    <t>VIII.</t>
  </si>
  <si>
    <t xml:space="preserve">Wartość sprzedanych towarów i materiałów                     </t>
  </si>
  <si>
    <t xml:space="preserve"> C.              </t>
  </si>
  <si>
    <t xml:space="preserve">Zysk (strata) ze sprzedaży (A-B)                           </t>
  </si>
  <si>
    <t xml:space="preserve"> D.              </t>
  </si>
  <si>
    <t xml:space="preserve">Pozostałe przychody operacyjne                               </t>
  </si>
  <si>
    <t xml:space="preserve">Zysk z tytułu rozchodu niefinansowych aktywów trwałych               </t>
  </si>
  <si>
    <t xml:space="preserve">Dotacje                                                      </t>
  </si>
  <si>
    <t xml:space="preserve">Aktualizacja wartości aktywów niefinansowych                 </t>
  </si>
  <si>
    <t xml:space="preserve">Inne przychody operacyjne                                    </t>
  </si>
  <si>
    <t xml:space="preserve"> E.              </t>
  </si>
  <si>
    <t xml:space="preserve">Pozostałe koszty operacyjne                                  </t>
  </si>
  <si>
    <t xml:space="preserve">Strata z tytułu rozchodu niefinansowych aktywów trwałych             </t>
  </si>
  <si>
    <t xml:space="preserve">Inne koszty operacyjne                                       </t>
  </si>
  <si>
    <t xml:space="preserve"> F.              </t>
  </si>
  <si>
    <t xml:space="preserve">Zysk (strata) z działalności operacyjnej (C+D-E)                    </t>
  </si>
  <si>
    <t xml:space="preserve"> G.              </t>
  </si>
  <si>
    <t xml:space="preserve">Przychody finansowe                                          </t>
  </si>
  <si>
    <t xml:space="preserve">Dywidendy i udziały w zyskach, w tym :                                 </t>
  </si>
  <si>
    <t xml:space="preserve"> </t>
  </si>
  <si>
    <t>a) od jednostek powiązanych, w tym:</t>
  </si>
  <si>
    <t xml:space="preserve">   - w których jednostka posiada zaangażowanie w kapitale</t>
  </si>
  <si>
    <t>b) od jednostek pozostałych, w tym:</t>
  </si>
  <si>
    <t xml:space="preserve">Odsetki, w tym:                                                      </t>
  </si>
  <si>
    <t>Zysk z tytułu rozchodu aktywów finansowych, w tym:</t>
  </si>
  <si>
    <t xml:space="preserve">  - w jednostkach powiązanych</t>
  </si>
  <si>
    <t xml:space="preserve">Aktualizacja wartości aktywów finansowych                             </t>
  </si>
  <si>
    <t xml:space="preserve">Inne                                                     </t>
  </si>
  <si>
    <t xml:space="preserve"> H.              </t>
  </si>
  <si>
    <t xml:space="preserve">Koszty finansowe                                             </t>
  </si>
  <si>
    <t xml:space="preserve">Odsetki, w tym:                                                    </t>
  </si>
  <si>
    <t xml:space="preserve"> – dla jednostek powiązanych                                    </t>
  </si>
  <si>
    <t>Strata z tytułu rozchodu aktywów finansowych, w tym:</t>
  </si>
  <si>
    <t xml:space="preserve"> – w jednostkach powiązanych                    </t>
  </si>
  <si>
    <r>
      <t xml:space="preserve">Aktualizacja wartości </t>
    </r>
    <r>
      <rPr>
        <sz val="10"/>
        <rFont val="Times New Roman"/>
        <family val="1"/>
        <charset val="238"/>
      </rPr>
      <t>aktywów finansowych</t>
    </r>
  </si>
  <si>
    <t xml:space="preserve">Inne                                                      </t>
  </si>
  <si>
    <t xml:space="preserve">Zysk (strata) brutto (F+G-H)                                        </t>
  </si>
  <si>
    <t>J.</t>
  </si>
  <si>
    <t xml:space="preserve">Podatek dochodowy                                            </t>
  </si>
  <si>
    <t>K.</t>
  </si>
  <si>
    <t xml:space="preserve">Pozostałe obowiązkowe zmniejszenia zysku   (zwiększenia straty)       </t>
  </si>
  <si>
    <t>L.</t>
  </si>
  <si>
    <t xml:space="preserve">Zysk (strata) netto  (I-J-K)                                        </t>
  </si>
  <si>
    <t xml:space="preserve">_ _ _ _ _ _ _ _ _ _ _ _ _ _ _ _ _                      _ _ _ _ _ _ _ _ _ _ _ _ _ _ _                              _ _ _ _ _ _ _ _ _ _ _ _ _ _ _ _ </t>
  </si>
  <si>
    <t xml:space="preserve">            Kwestor                                          miejscowość i data                                    Rektor</t>
  </si>
  <si>
    <t xml:space="preserve">           (nr telefonu)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</si>
</sst>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_z_ł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3"/>
      <name val="Arial CE"/>
      <charset val="238"/>
    </font>
    <font>
      <sz val="12"/>
      <name val="Arial CE"/>
      <charset val="238"/>
    </font>
    <font>
      <sz val="13"/>
      <color theme="1"/>
      <name val="Arial CE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sz val="13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11"/>
      <name val="Arial CE"/>
      <charset val="238"/>
    </font>
    <font>
      <i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2"/>
      <name val="Calibri Light"/>
      <family val="2"/>
      <charset val="238"/>
      <scheme val="major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" fillId="0" borderId="0"/>
    <xf numFmtId="0" fontId="28" fillId="0" borderId="0"/>
  </cellStyleXfs>
  <cellXfs count="414">
    <xf numFmtId="0" fontId="0" fillId="0" borderId="0" xfId="0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164" fontId="7" fillId="3" borderId="31" xfId="0" applyNumberFormat="1" applyFont="1" applyFill="1" applyBorder="1" applyAlignment="1" applyProtection="1">
      <alignment vertical="center"/>
    </xf>
    <xf numFmtId="39" fontId="8" fillId="2" borderId="23" xfId="0" applyNumberFormat="1" applyFont="1" applyFill="1" applyBorder="1" applyAlignment="1" applyProtection="1">
      <alignment vertical="center"/>
    </xf>
    <xf numFmtId="0" fontId="7" fillId="0" borderId="10" xfId="0" applyFont="1" applyBorder="1" applyAlignment="1">
      <alignment vertical="center" wrapText="1"/>
    </xf>
    <xf numFmtId="39" fontId="7" fillId="2" borderId="21" xfId="0" applyNumberFormat="1" applyFont="1" applyFill="1" applyBorder="1" applyAlignment="1" applyProtection="1">
      <alignment vertical="center"/>
    </xf>
    <xf numFmtId="39" fontId="9" fillId="2" borderId="23" xfId="0" applyNumberFormat="1" applyFont="1" applyFill="1" applyBorder="1" applyAlignment="1" applyProtection="1">
      <alignment vertical="center"/>
    </xf>
    <xf numFmtId="164" fontId="10" fillId="2" borderId="21" xfId="0" applyNumberFormat="1" applyFont="1" applyFill="1" applyBorder="1" applyAlignment="1" applyProtection="1">
      <alignment vertical="center"/>
      <protection locked="0"/>
    </xf>
    <xf numFmtId="0" fontId="11" fillId="0" borderId="33" xfId="0" applyFont="1" applyBorder="1" applyAlignment="1">
      <alignment horizontal="left" vertical="center" wrapText="1"/>
    </xf>
    <xf numFmtId="39" fontId="11" fillId="2" borderId="34" xfId="0" applyNumberFormat="1" applyFont="1" applyFill="1" applyBorder="1" applyAlignment="1" applyProtection="1">
      <alignment vertical="center"/>
      <protection locked="0"/>
    </xf>
    <xf numFmtId="39" fontId="6" fillId="2" borderId="23" xfId="0" applyNumberFormat="1" applyFont="1" applyFill="1" applyBorder="1" applyAlignment="1" applyProtection="1">
      <alignment vertical="center"/>
      <protection locked="0"/>
    </xf>
    <xf numFmtId="164" fontId="6" fillId="2" borderId="34" xfId="0" applyNumberFormat="1" applyFont="1" applyFill="1" applyBorder="1" applyAlignment="1" applyProtection="1">
      <alignment vertical="center"/>
      <protection locked="0"/>
    </xf>
    <xf numFmtId="164" fontId="10" fillId="2" borderId="34" xfId="0" applyNumberFormat="1" applyFont="1" applyFill="1" applyBorder="1" applyAlignment="1" applyProtection="1">
      <alignment vertical="center"/>
      <protection locked="0"/>
    </xf>
    <xf numFmtId="164" fontId="9" fillId="2" borderId="34" xfId="0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4" fontId="6" fillId="0" borderId="34" xfId="0" applyNumberFormat="1" applyFont="1" applyFill="1" applyBorder="1" applyAlignment="1" applyProtection="1">
      <alignment vertical="center"/>
      <protection locked="0"/>
    </xf>
    <xf numFmtId="0" fontId="7" fillId="0" borderId="33" xfId="0" applyFont="1" applyBorder="1" applyAlignment="1">
      <alignment vertical="center" wrapText="1"/>
    </xf>
    <xf numFmtId="39" fontId="7" fillId="2" borderId="34" xfId="0" applyNumberFormat="1" applyFont="1" applyFill="1" applyBorder="1" applyAlignment="1" applyProtection="1">
      <alignment vertical="center"/>
    </xf>
    <xf numFmtId="39" fontId="11" fillId="2" borderId="34" xfId="0" applyNumberFormat="1" applyFont="1" applyFill="1" applyBorder="1" applyAlignment="1" applyProtection="1">
      <alignment vertical="center"/>
    </xf>
    <xf numFmtId="39" fontId="6" fillId="2" borderId="23" xfId="0" applyNumberFormat="1" applyFont="1" applyFill="1" applyBorder="1" applyAlignment="1" applyProtection="1">
      <alignment vertical="center"/>
    </xf>
    <xf numFmtId="0" fontId="9" fillId="0" borderId="33" xfId="0" applyFont="1" applyBorder="1" applyAlignment="1">
      <alignment horizontal="left" vertical="center" wrapText="1" indent="1"/>
    </xf>
    <xf numFmtId="39" fontId="9" fillId="2" borderId="34" xfId="0" applyNumberFormat="1" applyFont="1" applyFill="1" applyBorder="1" applyAlignment="1" applyProtection="1">
      <alignment vertical="center"/>
      <protection locked="0"/>
    </xf>
    <xf numFmtId="39" fontId="5" fillId="2" borderId="23" xfId="0" applyNumberFormat="1" applyFont="1" applyFill="1" applyBorder="1" applyAlignment="1" applyProtection="1">
      <alignment vertical="center"/>
      <protection locked="0"/>
    </xf>
    <xf numFmtId="164" fontId="9" fillId="0" borderId="34" xfId="0" applyNumberFormat="1" applyFont="1" applyFill="1" applyBorder="1" applyAlignment="1" applyProtection="1">
      <alignment vertical="center"/>
      <protection locked="0"/>
    </xf>
    <xf numFmtId="164" fontId="10" fillId="0" borderId="34" xfId="0" applyNumberFormat="1" applyFont="1" applyFill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left" vertical="center" wrapText="1"/>
    </xf>
    <xf numFmtId="164" fontId="11" fillId="0" borderId="34" xfId="0" applyNumberFormat="1" applyFont="1" applyFill="1" applyBorder="1" applyAlignment="1" applyProtection="1">
      <alignment vertical="center"/>
      <protection locked="0"/>
    </xf>
    <xf numFmtId="0" fontId="15" fillId="0" borderId="33" xfId="0" applyFont="1" applyBorder="1" applyAlignment="1">
      <alignment vertical="center" wrapText="1"/>
    </xf>
    <xf numFmtId="164" fontId="7" fillId="3" borderId="38" xfId="0" applyNumberFormat="1" applyFont="1" applyFill="1" applyBorder="1" applyAlignment="1" applyProtection="1">
      <alignment vertical="center"/>
    </xf>
    <xf numFmtId="164" fontId="7" fillId="0" borderId="21" xfId="0" applyNumberFormat="1" applyFont="1" applyFill="1" applyBorder="1" applyAlignment="1" applyProtection="1">
      <alignment vertical="center"/>
    </xf>
    <xf numFmtId="164" fontId="11" fillId="0" borderId="34" xfId="0" applyNumberFormat="1" applyFont="1" applyFill="1" applyBorder="1" applyAlignment="1" applyProtection="1">
      <alignment vertical="center"/>
    </xf>
    <xf numFmtId="0" fontId="13" fillId="0" borderId="33" xfId="0" applyFont="1" applyBorder="1" applyAlignment="1">
      <alignment horizontal="left" vertical="center" wrapText="1" indent="1"/>
    </xf>
    <xf numFmtId="39" fontId="9" fillId="2" borderId="34" xfId="0" applyNumberFormat="1" applyFont="1" applyFill="1" applyBorder="1" applyAlignment="1" applyProtection="1">
      <alignment vertical="center"/>
    </xf>
    <xf numFmtId="39" fontId="5" fillId="2" borderId="23" xfId="0" applyNumberFormat="1" applyFont="1" applyFill="1" applyBorder="1" applyAlignment="1" applyProtection="1">
      <alignment vertical="center"/>
    </xf>
    <xf numFmtId="0" fontId="6" fillId="0" borderId="33" xfId="0" applyFont="1" applyBorder="1" applyAlignment="1">
      <alignment horizontal="left" vertical="center" wrapText="1" indent="2"/>
    </xf>
    <xf numFmtId="39" fontId="6" fillId="2" borderId="34" xfId="0" applyNumberFormat="1" applyFont="1" applyFill="1" applyBorder="1" applyAlignment="1" applyProtection="1">
      <alignment vertical="center"/>
      <protection locked="0"/>
    </xf>
    <xf numFmtId="164" fontId="7" fillId="0" borderId="34" xfId="0" applyNumberFormat="1" applyFont="1" applyFill="1" applyBorder="1" applyAlignment="1" applyProtection="1">
      <alignment vertical="center"/>
    </xf>
    <xf numFmtId="0" fontId="14" fillId="0" borderId="33" xfId="0" applyFont="1" applyBorder="1" applyAlignment="1">
      <alignment horizontal="left" vertical="center" wrapText="1" indent="2"/>
    </xf>
    <xf numFmtId="164" fontId="5" fillId="2" borderId="34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7" fillId="3" borderId="3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39" fontId="11" fillId="2" borderId="21" xfId="0" applyNumberFormat="1" applyFont="1" applyFill="1" applyBorder="1" applyAlignment="1" applyProtection="1">
      <alignment vertical="center"/>
      <protection locked="0"/>
    </xf>
    <xf numFmtId="164" fontId="9" fillId="0" borderId="34" xfId="0" applyNumberFormat="1" applyFont="1" applyFill="1" applyBorder="1" applyAlignment="1" applyProtection="1">
      <alignment vertical="center"/>
    </xf>
    <xf numFmtId="164" fontId="6" fillId="0" borderId="21" xfId="0" applyNumberFormat="1" applyFont="1" applyFill="1" applyBorder="1" applyAlignment="1" applyProtection="1">
      <alignment vertical="center"/>
      <protection locked="0"/>
    </xf>
    <xf numFmtId="164" fontId="9" fillId="0" borderId="21" xfId="0" applyNumberFormat="1" applyFont="1" applyFill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left" vertical="center"/>
    </xf>
    <xf numFmtId="164" fontId="11" fillId="0" borderId="21" xfId="0" applyNumberFormat="1" applyFont="1" applyFill="1" applyBorder="1" applyAlignment="1" applyProtection="1">
      <alignment vertical="center"/>
    </xf>
    <xf numFmtId="164" fontId="9" fillId="0" borderId="21" xfId="0" applyNumberFormat="1" applyFont="1" applyFill="1" applyBorder="1" applyAlignment="1" applyProtection="1">
      <alignment vertical="center"/>
    </xf>
    <xf numFmtId="0" fontId="14" fillId="0" borderId="33" xfId="0" applyFont="1" applyBorder="1" applyAlignment="1">
      <alignment horizontal="left" vertical="center" wrapText="1" indent="1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vertical="center" wrapText="1"/>
    </xf>
    <xf numFmtId="39" fontId="7" fillId="2" borderId="25" xfId="0" applyNumberFormat="1" applyFont="1" applyFill="1" applyBorder="1" applyAlignment="1" applyProtection="1">
      <alignment vertical="center"/>
      <protection locked="0"/>
    </xf>
    <xf numFmtId="39" fontId="9" fillId="2" borderId="23" xfId="0" applyNumberFormat="1" applyFont="1" applyFill="1" applyBorder="1" applyAlignment="1" applyProtection="1">
      <alignment vertical="center"/>
      <protection locked="0"/>
    </xf>
    <xf numFmtId="164" fontId="7" fillId="3" borderId="38" xfId="0" applyNumberFormat="1" applyFont="1" applyFill="1" applyBorder="1" applyAlignment="1" applyProtection="1">
      <alignment vertical="center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0" fontId="7" fillId="4" borderId="30" xfId="0" applyFont="1" applyFill="1" applyBorder="1" applyAlignment="1">
      <alignment vertical="center" wrapText="1"/>
    </xf>
    <xf numFmtId="164" fontId="7" fillId="4" borderId="32" xfId="0" applyNumberFormat="1" applyFont="1" applyFill="1" applyBorder="1" applyAlignment="1" applyProtection="1">
      <alignment vertical="center"/>
    </xf>
    <xf numFmtId="39" fontId="8" fillId="2" borderId="40" xfId="0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justify" wrapText="1"/>
    </xf>
    <xf numFmtId="4" fontId="1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 vertical="justify" wrapText="1"/>
    </xf>
    <xf numFmtId="0" fontId="19" fillId="0" borderId="0" xfId="0" applyFont="1" applyFill="1" applyBorder="1" applyAlignment="1">
      <alignment horizontal="left" vertical="justify" wrapText="1"/>
    </xf>
    <xf numFmtId="0" fontId="19" fillId="0" borderId="0" xfId="0" applyFont="1" applyBorder="1" applyAlignment="1" applyProtection="1">
      <alignment horizontal="left" vertical="justify" wrapText="1"/>
      <protection locked="0"/>
    </xf>
    <xf numFmtId="0" fontId="17" fillId="0" borderId="0" xfId="0" applyFont="1" applyBorder="1" applyAlignment="1" applyProtection="1">
      <alignment horizont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0" fontId="6" fillId="0" borderId="0" xfId="2"/>
    <xf numFmtId="0" fontId="23" fillId="0" borderId="0" xfId="2" applyFont="1"/>
    <xf numFmtId="0" fontId="17" fillId="5" borderId="44" xfId="2" applyFont="1" applyFill="1" applyBorder="1" applyAlignment="1">
      <alignment horizontal="center" vertical="center"/>
    </xf>
    <xf numFmtId="0" fontId="26" fillId="0" borderId="44" xfId="2" applyFont="1" applyBorder="1" applyAlignment="1">
      <alignment horizontal="left"/>
    </xf>
    <xf numFmtId="43" fontId="25" fillId="0" borderId="44" xfId="3" applyFont="1" applyBorder="1"/>
    <xf numFmtId="0" fontId="6" fillId="0" borderId="23" xfId="2" applyBorder="1"/>
    <xf numFmtId="0" fontId="6" fillId="0" borderId="0" xfId="2" applyBorder="1"/>
    <xf numFmtId="43" fontId="6" fillId="0" borderId="23" xfId="3" applyFont="1" applyBorder="1"/>
    <xf numFmtId="43" fontId="6" fillId="0" borderId="0" xfId="2" applyNumberFormat="1"/>
    <xf numFmtId="43" fontId="6" fillId="0" borderId="49" xfId="3" applyFont="1" applyBorder="1"/>
    <xf numFmtId="43" fontId="6" fillId="0" borderId="48" xfId="3" applyBorder="1"/>
    <xf numFmtId="43" fontId="6" fillId="0" borderId="48" xfId="4" applyFont="1" applyBorder="1"/>
    <xf numFmtId="43" fontId="0" fillId="0" borderId="48" xfId="4" applyFont="1" applyBorder="1" applyAlignment="1">
      <alignment horizontal="center"/>
    </xf>
    <xf numFmtId="43" fontId="6" fillId="0" borderId="48" xfId="3" applyFont="1" applyBorder="1"/>
    <xf numFmtId="43" fontId="6" fillId="0" borderId="48" xfId="3" applyFill="1" applyBorder="1"/>
    <xf numFmtId="0" fontId="6" fillId="0" borderId="34" xfId="2" applyBorder="1"/>
    <xf numFmtId="0" fontId="6" fillId="0" borderId="50" xfId="2" applyBorder="1"/>
    <xf numFmtId="43" fontId="6" fillId="0" borderId="18" xfId="3" applyBorder="1"/>
    <xf numFmtId="0" fontId="25" fillId="0" borderId="31" xfId="2" applyFont="1" applyBorder="1"/>
    <xf numFmtId="43" fontId="6" fillId="0" borderId="44" xfId="3" applyBorder="1"/>
    <xf numFmtId="0" fontId="25" fillId="0" borderId="0" xfId="2" applyFont="1"/>
    <xf numFmtId="43" fontId="6" fillId="0" borderId="49" xfId="3" applyBorder="1"/>
    <xf numFmtId="0" fontId="6" fillId="0" borderId="20" xfId="2" applyBorder="1"/>
    <xf numFmtId="0" fontId="6" fillId="0" borderId="11" xfId="2" applyBorder="1"/>
    <xf numFmtId="0" fontId="6" fillId="0" borderId="16" xfId="2" applyBorder="1"/>
    <xf numFmtId="43" fontId="6" fillId="0" borderId="44" xfId="3" applyFill="1" applyBorder="1"/>
    <xf numFmtId="43" fontId="6" fillId="0" borderId="49" xfId="3" applyFill="1" applyBorder="1"/>
    <xf numFmtId="0" fontId="6" fillId="0" borderId="37" xfId="2" applyBorder="1"/>
    <xf numFmtId="0" fontId="6" fillId="0" borderId="21" xfId="2" applyBorder="1"/>
    <xf numFmtId="0" fontId="26" fillId="0" borderId="44" xfId="2" applyFont="1" applyBorder="1"/>
    <xf numFmtId="0" fontId="27" fillId="0" borderId="0" xfId="2" applyFont="1"/>
    <xf numFmtId="0" fontId="25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31" fillId="0" borderId="0" xfId="0" applyFont="1" applyFill="1" applyAlignment="1" applyProtection="1">
      <alignment horizontal="center"/>
    </xf>
    <xf numFmtId="0" fontId="8" fillId="6" borderId="34" xfId="0" applyFont="1" applyFill="1" applyBorder="1" applyAlignment="1" applyProtection="1">
      <alignment horizontal="center" vertical="center" wrapText="1"/>
    </xf>
    <xf numFmtId="4" fontId="8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vertical="top" wrapText="1"/>
      <protection locked="0"/>
    </xf>
    <xf numFmtId="0" fontId="30" fillId="6" borderId="34" xfId="0" applyFont="1" applyFill="1" applyBorder="1" applyAlignment="1" applyProtection="1">
      <alignment horizontal="left" vertical="center" wrapText="1"/>
    </xf>
    <xf numFmtId="4" fontId="30" fillId="6" borderId="34" xfId="0" applyNumberFormat="1" applyFont="1" applyFill="1" applyBorder="1" applyAlignment="1" applyProtection="1">
      <alignment horizontal="right" vertical="center" wrapText="1"/>
      <protection locked="0"/>
    </xf>
    <xf numFmtId="4" fontId="30" fillId="6" borderId="34" xfId="0" applyNumberFormat="1" applyFont="1" applyFill="1" applyBorder="1" applyAlignment="1" applyProtection="1">
      <alignment horizontal="right" vertical="center" wrapText="1"/>
    </xf>
    <xf numFmtId="0" fontId="24" fillId="6" borderId="34" xfId="0" applyFont="1" applyFill="1" applyBorder="1" applyAlignment="1" applyProtection="1">
      <alignment horizontal="left" vertical="center" wrapText="1" indent="1"/>
    </xf>
    <xf numFmtId="4" fontId="0" fillId="6" borderId="34" xfId="0" applyNumberFormat="1" applyFont="1" applyFill="1" applyBorder="1" applyAlignment="1" applyProtection="1">
      <alignment horizontal="right" vertical="center" wrapText="1"/>
      <protection locked="0"/>
    </xf>
    <xf numFmtId="0" fontId="24" fillId="6" borderId="34" xfId="0" applyFont="1" applyFill="1" applyBorder="1" applyAlignment="1" applyProtection="1">
      <alignment horizontal="left" vertical="center" wrapText="1" indent="2"/>
    </xf>
    <xf numFmtId="4" fontId="0" fillId="6" borderId="34" xfId="0" applyNumberFormat="1" applyFont="1" applyFill="1" applyBorder="1" applyAlignment="1" applyProtection="1">
      <alignment horizontal="right" vertical="center" wrapText="1"/>
    </xf>
    <xf numFmtId="0" fontId="34" fillId="0" borderId="7" xfId="0" applyFont="1" applyBorder="1" applyAlignment="1" applyProtection="1">
      <alignment horizontal="left" vertical="center" indent="2"/>
    </xf>
    <xf numFmtId="0" fontId="34" fillId="0" borderId="7" xfId="0" applyFont="1" applyBorder="1" applyAlignment="1" applyProtection="1">
      <alignment horizontal="left" vertical="center" indent="1"/>
    </xf>
    <xf numFmtId="0" fontId="34" fillId="0" borderId="57" xfId="0" applyFont="1" applyBorder="1" applyAlignment="1" applyProtection="1">
      <alignment horizontal="left" vertical="center" wrapText="1" indent="2"/>
    </xf>
    <xf numFmtId="0" fontId="34" fillId="0" borderId="34" xfId="0" applyFont="1" applyBorder="1" applyAlignment="1" applyProtection="1">
      <alignment horizontal="left" vertical="center" indent="2"/>
    </xf>
    <xf numFmtId="0" fontId="35" fillId="0" borderId="7" xfId="0" applyFont="1" applyBorder="1" applyAlignment="1" applyProtection="1">
      <alignment horizontal="left" vertical="center" wrapText="1"/>
    </xf>
    <xf numFmtId="0" fontId="34" fillId="0" borderId="7" xfId="0" applyFont="1" applyBorder="1" applyAlignment="1" applyProtection="1">
      <alignment horizontal="left" vertical="center" wrapText="1" indent="1"/>
    </xf>
    <xf numFmtId="0" fontId="35" fillId="0" borderId="34" xfId="0" applyFont="1" applyBorder="1" applyAlignment="1" applyProtection="1">
      <alignment horizontal="left" vertical="center" wrapText="1"/>
    </xf>
    <xf numFmtId="0" fontId="27" fillId="7" borderId="34" xfId="0" applyFont="1" applyFill="1" applyBorder="1" applyAlignment="1" applyProtection="1">
      <alignment horizontal="left" vertical="center" wrapText="1"/>
    </xf>
    <xf numFmtId="4" fontId="27" fillId="7" borderId="34" xfId="0" applyNumberFormat="1" applyFont="1" applyFill="1" applyBorder="1" applyAlignment="1" applyProtection="1">
      <alignment horizontal="right" vertical="center" wrapText="1"/>
    </xf>
    <xf numFmtId="4" fontId="27" fillId="7" borderId="34" xfId="0" applyNumberFormat="1" applyFont="1" applyFill="1" applyBorder="1" applyAlignment="1" applyProtection="1">
      <alignment horizontal="right" vertical="center" wrapText="1"/>
      <protection locked="0"/>
    </xf>
    <xf numFmtId="4" fontId="24" fillId="6" borderId="3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Protection="1"/>
    <xf numFmtId="0" fontId="39" fillId="0" borderId="54" xfId="6" applyFont="1" applyBorder="1" applyAlignment="1" applyProtection="1">
      <alignment vertical="top"/>
      <protection locked="0"/>
    </xf>
    <xf numFmtId="0" fontId="39" fillId="0" borderId="40" xfId="6" applyFont="1" applyBorder="1" applyAlignment="1" applyProtection="1">
      <alignment vertical="top"/>
      <protection locked="0"/>
    </xf>
    <xf numFmtId="0" fontId="38" fillId="6" borderId="41" xfId="5" applyFont="1" applyFill="1" applyBorder="1" applyAlignment="1">
      <alignment horizontal="center" vertical="center"/>
    </xf>
    <xf numFmtId="0" fontId="37" fillId="6" borderId="44" xfId="5" applyFont="1" applyFill="1" applyBorder="1" applyAlignment="1">
      <alignment horizontal="center" vertical="center" wrapText="1"/>
    </xf>
    <xf numFmtId="2" fontId="38" fillId="6" borderId="43" xfId="5" applyNumberFormat="1" applyFont="1" applyFill="1" applyBorder="1" applyAlignment="1">
      <alignment horizontal="center" vertical="center" wrapText="1"/>
    </xf>
    <xf numFmtId="2" fontId="38" fillId="6" borderId="44" xfId="5" applyNumberFormat="1" applyFont="1" applyFill="1" applyBorder="1" applyAlignment="1">
      <alignment horizontal="center" vertical="center" wrapText="1"/>
    </xf>
    <xf numFmtId="0" fontId="40" fillId="6" borderId="58" xfId="5" applyFont="1" applyFill="1" applyBorder="1" applyAlignment="1" applyProtection="1">
      <alignment horizontal="center" vertical="center"/>
    </xf>
    <xf numFmtId="0" fontId="40" fillId="6" borderId="59" xfId="5" applyFont="1" applyFill="1" applyBorder="1" applyAlignment="1" applyProtection="1">
      <alignment vertical="center" wrapText="1"/>
    </xf>
    <xf numFmtId="4" fontId="37" fillId="6" borderId="47" xfId="5" applyNumberFormat="1" applyFont="1" applyFill="1" applyBorder="1" applyAlignment="1" applyProtection="1">
      <alignment horizontal="right" vertical="center"/>
      <protection hidden="1"/>
    </xf>
    <xf numFmtId="0" fontId="6" fillId="0" borderId="33" xfId="5" applyFont="1" applyBorder="1" applyAlignment="1">
      <alignment horizontal="center" vertical="center"/>
    </xf>
    <xf numFmtId="0" fontId="41" fillId="0" borderId="16" xfId="5" applyFont="1" applyBorder="1" applyAlignment="1">
      <alignment vertical="center" wrapText="1"/>
    </xf>
    <xf numFmtId="4" fontId="41" fillId="0" borderId="48" xfId="1" applyNumberFormat="1" applyFont="1" applyBorder="1" applyAlignment="1" applyProtection="1">
      <alignment horizontal="right" vertical="center"/>
      <protection locked="0"/>
    </xf>
    <xf numFmtId="4" fontId="42" fillId="0" borderId="48" xfId="1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0" fontId="43" fillId="0" borderId="33" xfId="5" applyFont="1" applyBorder="1" applyAlignment="1">
      <alignment horizontal="center" vertical="center"/>
    </xf>
    <xf numFmtId="0" fontId="43" fillId="0" borderId="16" xfId="5" applyFont="1" applyBorder="1" applyAlignment="1">
      <alignment vertical="center" wrapText="1"/>
    </xf>
    <xf numFmtId="4" fontId="43" fillId="0" borderId="48" xfId="1" applyNumberFormat="1" applyFont="1" applyBorder="1" applyAlignment="1" applyProtection="1">
      <alignment horizontal="right" vertical="center"/>
      <protection locked="0"/>
    </xf>
    <xf numFmtId="0" fontId="40" fillId="6" borderId="33" xfId="5" applyFont="1" applyFill="1" applyBorder="1" applyAlignment="1">
      <alignment horizontal="left" vertical="center"/>
    </xf>
    <xf numFmtId="0" fontId="40" fillId="6" borderId="16" xfId="5" applyFont="1" applyFill="1" applyBorder="1" applyAlignment="1">
      <alignment vertical="center" wrapText="1"/>
    </xf>
    <xf numFmtId="4" fontId="37" fillId="6" borderId="48" xfId="5" applyNumberFormat="1" applyFont="1" applyFill="1" applyBorder="1" applyAlignment="1" applyProtection="1">
      <alignment horizontal="right" vertical="center"/>
      <protection hidden="1"/>
    </xf>
    <xf numFmtId="0" fontId="41" fillId="0" borderId="33" xfId="5" applyFont="1" applyBorder="1" applyAlignment="1">
      <alignment horizontal="center" vertical="center"/>
    </xf>
    <xf numFmtId="0" fontId="43" fillId="0" borderId="16" xfId="5" applyFont="1" applyBorder="1" applyAlignment="1">
      <alignment horizontal="left" vertical="center" wrapText="1"/>
    </xf>
    <xf numFmtId="0" fontId="41" fillId="0" borderId="16" xfId="5" applyFont="1" applyBorder="1" applyAlignment="1">
      <alignment horizontal="left" vertical="center" wrapText="1" indent="1"/>
    </xf>
    <xf numFmtId="0" fontId="40" fillId="6" borderId="33" xfId="5" applyFont="1" applyFill="1" applyBorder="1" applyAlignment="1">
      <alignment horizontal="center" vertical="center"/>
    </xf>
    <xf numFmtId="4" fontId="37" fillId="6" borderId="48" xfId="1" applyNumberFormat="1" applyFont="1" applyFill="1" applyBorder="1" applyAlignment="1" applyProtection="1">
      <alignment horizontal="right" vertical="center"/>
      <protection hidden="1"/>
    </xf>
    <xf numFmtId="4" fontId="37" fillId="6" borderId="48" xfId="1" applyNumberFormat="1" applyFont="1" applyFill="1" applyBorder="1" applyAlignment="1" applyProtection="1">
      <alignment horizontal="right" vertical="center"/>
      <protection locked="0"/>
    </xf>
    <xf numFmtId="0" fontId="40" fillId="6" borderId="24" xfId="5" applyFont="1" applyFill="1" applyBorder="1" applyAlignment="1">
      <alignment horizontal="center" vertical="center"/>
    </xf>
    <xf numFmtId="0" fontId="40" fillId="6" borderId="60" xfId="5" applyFont="1" applyFill="1" applyBorder="1" applyAlignment="1">
      <alignment vertical="center" wrapText="1"/>
    </xf>
    <xf numFmtId="4" fontId="37" fillId="6" borderId="52" xfId="1" applyNumberFormat="1" applyFont="1" applyFill="1" applyBorder="1" applyAlignment="1" applyProtection="1">
      <alignment horizontal="right" vertical="center"/>
      <protection hidden="1"/>
    </xf>
    <xf numFmtId="0" fontId="6" fillId="0" borderId="0" xfId="5" applyAlignment="1">
      <alignment vertical="top"/>
    </xf>
    <xf numFmtId="0" fontId="6" fillId="0" borderId="0" xfId="5" applyAlignment="1">
      <alignment vertical="top" wrapText="1"/>
    </xf>
    <xf numFmtId="2" fontId="6" fillId="0" borderId="0" xfId="5" applyNumberFormat="1"/>
    <xf numFmtId="0" fontId="5" fillId="0" borderId="0" xfId="6" quotePrefix="1" applyFont="1" applyBorder="1" applyAlignment="1">
      <alignment horizontal="left"/>
    </xf>
    <xf numFmtId="4" fontId="33" fillId="0" borderId="0" xfId="6" applyNumberFormat="1" applyFont="1" applyBorder="1" applyAlignment="1" applyProtection="1">
      <alignment vertical="center"/>
    </xf>
    <xf numFmtId="0" fontId="28" fillId="0" borderId="0" xfId="6" applyBorder="1"/>
    <xf numFmtId="0" fontId="44" fillId="0" borderId="0" xfId="5" applyFont="1" applyAlignment="1">
      <alignment vertical="top"/>
    </xf>
    <xf numFmtId="0" fontId="44" fillId="0" borderId="0" xfId="5" applyFont="1" applyAlignment="1">
      <alignment vertical="top" wrapText="1"/>
    </xf>
    <xf numFmtId="2" fontId="44" fillId="0" borderId="0" xfId="5" applyNumberFormat="1" applyFont="1"/>
    <xf numFmtId="0" fontId="28" fillId="0" borderId="0" xfId="6" applyAlignment="1"/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3" fillId="0" borderId="35" xfId="0" applyFont="1" applyBorder="1" applyAlignment="1" applyProtection="1">
      <alignment horizontal="left" vertical="center" wrapText="1" indent="2"/>
    </xf>
    <xf numFmtId="0" fontId="13" fillId="0" borderId="36" xfId="0" applyFont="1" applyBorder="1" applyAlignment="1" applyProtection="1">
      <alignment horizontal="left" vertical="center" wrapText="1" indent="2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7" fillId="3" borderId="30" xfId="0" applyFont="1" applyFill="1" applyBorder="1" applyAlignment="1" applyProtection="1">
      <alignment horizontal="left" vertical="center" wrapText="1"/>
    </xf>
    <xf numFmtId="0" fontId="7" fillId="3" borderId="32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/>
      <protection locked="0"/>
    </xf>
    <xf numFmtId="0" fontId="14" fillId="0" borderId="37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4" fillId="0" borderId="35" xfId="0" applyFont="1" applyBorder="1" applyAlignment="1" applyProtection="1">
      <alignment horizontal="left" wrapText="1"/>
      <protection locked="0"/>
    </xf>
    <xf numFmtId="0" fontId="14" fillId="0" borderId="36" xfId="0" applyFont="1" applyBorder="1" applyAlignment="1" applyProtection="1">
      <alignment horizontal="left" wrapText="1"/>
      <protection locked="0"/>
    </xf>
    <xf numFmtId="0" fontId="14" fillId="0" borderId="37" xfId="0" applyFont="1" applyBorder="1" applyAlignment="1" applyProtection="1">
      <alignment horizontal="left" wrapText="1"/>
      <protection locked="0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13" fillId="0" borderId="35" xfId="0" applyFont="1" applyBorder="1" applyAlignment="1" applyProtection="1">
      <alignment horizontal="left" vertical="center" wrapText="1" indent="1"/>
    </xf>
    <xf numFmtId="0" fontId="13" fillId="0" borderId="36" xfId="0" applyFont="1" applyBorder="1" applyAlignment="1" applyProtection="1">
      <alignment horizontal="left" vertical="center" wrapText="1" indent="1"/>
    </xf>
    <xf numFmtId="0" fontId="13" fillId="0" borderId="37" xfId="0" applyFont="1" applyBorder="1" applyAlignment="1" applyProtection="1">
      <alignment horizontal="left" vertical="center" wrapText="1" indent="1"/>
    </xf>
    <xf numFmtId="0" fontId="9" fillId="0" borderId="35" xfId="0" applyFont="1" applyBorder="1" applyAlignment="1" applyProtection="1">
      <alignment horizontal="left" vertical="center" wrapText="1" indent="1"/>
    </xf>
    <xf numFmtId="0" fontId="9" fillId="0" borderId="36" xfId="0" applyFont="1" applyBorder="1" applyAlignment="1" applyProtection="1">
      <alignment horizontal="left" vertical="center" wrapText="1" indent="1"/>
    </xf>
    <xf numFmtId="0" fontId="9" fillId="0" borderId="37" xfId="0" applyFont="1" applyBorder="1" applyAlignment="1" applyProtection="1">
      <alignment horizontal="left" vertical="center" wrapText="1" indent="1"/>
    </xf>
    <xf numFmtId="0" fontId="11" fillId="0" borderId="35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vertical="center" wrapText="1"/>
    </xf>
    <xf numFmtId="0" fontId="11" fillId="0" borderId="37" xfId="0" applyFont="1" applyBorder="1" applyAlignment="1" applyProtection="1">
      <alignment vertical="center" wrapText="1"/>
    </xf>
    <xf numFmtId="0" fontId="9" fillId="0" borderId="36" xfId="0" quotePrefix="1" applyFont="1" applyBorder="1" applyAlignment="1" applyProtection="1">
      <alignment horizontal="left" vertical="center" wrapText="1" indent="1"/>
    </xf>
    <xf numFmtId="0" fontId="9" fillId="0" borderId="37" xfId="0" quotePrefix="1" applyFont="1" applyBorder="1" applyAlignment="1" applyProtection="1">
      <alignment horizontal="left" vertical="center" wrapText="1" indent="1"/>
    </xf>
    <xf numFmtId="0" fontId="13" fillId="0" borderId="36" xfId="0" quotePrefix="1" applyFont="1" applyBorder="1" applyAlignment="1" applyProtection="1">
      <alignment horizontal="left" vertical="center" wrapText="1" indent="1"/>
    </xf>
    <xf numFmtId="0" fontId="13" fillId="0" borderId="37" xfId="0" quotePrefix="1" applyFont="1" applyBorder="1" applyAlignment="1" applyProtection="1">
      <alignment horizontal="left" vertical="center" wrapText="1" indent="1"/>
    </xf>
    <xf numFmtId="0" fontId="15" fillId="0" borderId="35" xfId="0" applyFont="1" applyBorder="1" applyAlignment="1" applyProtection="1">
      <alignment horizontal="left" vertical="center" wrapText="1"/>
    </xf>
    <xf numFmtId="0" fontId="15" fillId="0" borderId="36" xfId="0" applyFont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horizontal="left" vertical="center" wrapText="1"/>
    </xf>
    <xf numFmtId="0" fontId="16" fillId="2" borderId="35" xfId="0" applyFont="1" applyFill="1" applyBorder="1" applyAlignment="1" applyProtection="1">
      <alignment horizontal="center"/>
    </xf>
    <xf numFmtId="0" fontId="16" fillId="2" borderId="36" xfId="0" applyFont="1" applyFill="1" applyBorder="1" applyAlignment="1" applyProtection="1">
      <alignment horizontal="center"/>
    </xf>
    <xf numFmtId="0" fontId="16" fillId="2" borderId="37" xfId="0" applyFont="1" applyFill="1" applyBorder="1" applyAlignment="1" applyProtection="1">
      <alignment horizontal="center"/>
    </xf>
    <xf numFmtId="0" fontId="14" fillId="0" borderId="35" xfId="0" applyFont="1" applyBorder="1" applyAlignment="1" applyProtection="1">
      <alignment horizontal="left" vertical="center" wrapText="1" indent="2"/>
    </xf>
    <xf numFmtId="0" fontId="14" fillId="0" borderId="36" xfId="0" quotePrefix="1" applyFont="1" applyBorder="1" applyAlignment="1" applyProtection="1">
      <alignment horizontal="left" vertical="center" wrapText="1" indent="2"/>
    </xf>
    <xf numFmtId="0" fontId="14" fillId="0" borderId="37" xfId="0" quotePrefix="1" applyFont="1" applyBorder="1" applyAlignment="1" applyProtection="1">
      <alignment horizontal="left" vertical="center" wrapText="1" indent="2"/>
    </xf>
    <xf numFmtId="0" fontId="14" fillId="2" borderId="35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16" fillId="2" borderId="35" xfId="0" applyFont="1" applyFill="1" applyBorder="1" applyAlignment="1" applyProtection="1">
      <alignment horizontal="left" vertical="center" wrapText="1"/>
    </xf>
    <xf numFmtId="0" fontId="16" fillId="2" borderId="36" xfId="0" applyFont="1" applyFill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horizontal="left" vertical="center" wrapText="1" indent="2"/>
    </xf>
    <xf numFmtId="0" fontId="14" fillId="0" borderId="37" xfId="0" applyFont="1" applyBorder="1" applyAlignment="1" applyProtection="1">
      <alignment horizontal="left" vertical="center" wrapText="1" indent="2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36" xfId="0" quotePrefix="1" applyFont="1" applyBorder="1" applyAlignment="1" applyProtection="1">
      <alignment horizontal="left" vertical="center" wrapText="1"/>
    </xf>
    <xf numFmtId="0" fontId="9" fillId="0" borderId="37" xfId="0" quotePrefix="1" applyFont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4" xfId="0" quotePrefix="1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justify" wrapText="1"/>
      <protection locked="0"/>
    </xf>
    <xf numFmtId="0" fontId="19" fillId="0" borderId="0" xfId="0" applyFont="1" applyBorder="1" applyAlignment="1" applyProtection="1">
      <alignment horizontal="center" vertical="justify" wrapText="1"/>
      <protection locked="0"/>
    </xf>
    <xf numFmtId="4" fontId="18" fillId="0" borderId="0" xfId="0" applyNumberFormat="1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7" fillId="4" borderId="41" xfId="0" applyFont="1" applyFill="1" applyBorder="1" applyAlignment="1" applyProtection="1">
      <alignment horizontal="left" vertical="center" wrapText="1"/>
    </xf>
    <xf numFmtId="0" fontId="7" fillId="4" borderId="4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justify" wrapText="1"/>
    </xf>
    <xf numFmtId="2" fontId="36" fillId="0" borderId="45" xfId="5" applyNumberFormat="1" applyFont="1" applyBorder="1" applyAlignment="1" applyProtection="1">
      <alignment horizontal="center" vertical="center" wrapText="1"/>
      <protection locked="0"/>
    </xf>
    <xf numFmtId="2" fontId="36" fillId="0" borderId="5" xfId="5" applyNumberFormat="1" applyFont="1" applyBorder="1" applyAlignment="1" applyProtection="1">
      <alignment horizontal="center" vertical="center" wrapText="1"/>
      <protection locked="0"/>
    </xf>
    <xf numFmtId="2" fontId="37" fillId="0" borderId="45" xfId="5" applyNumberFormat="1" applyFont="1" applyBorder="1" applyAlignment="1">
      <alignment horizontal="center" vertical="center" wrapText="1"/>
    </xf>
    <xf numFmtId="2" fontId="37" fillId="0" borderId="5" xfId="5" applyNumberFormat="1" applyFont="1" applyBorder="1" applyAlignment="1">
      <alignment horizontal="center" vertical="center" wrapText="1"/>
    </xf>
    <xf numFmtId="2" fontId="37" fillId="0" borderId="46" xfId="5" applyNumberFormat="1" applyFont="1" applyBorder="1" applyAlignment="1">
      <alignment horizontal="center" vertical="center" wrapText="1"/>
    </xf>
    <xf numFmtId="2" fontId="37" fillId="0" borderId="9" xfId="5" applyNumberFormat="1" applyFont="1" applyBorder="1" applyAlignment="1">
      <alignment horizontal="center" vertical="center" wrapText="1"/>
    </xf>
    <xf numFmtId="2" fontId="37" fillId="0" borderId="54" xfId="5" applyNumberFormat="1" applyFont="1" applyBorder="1" applyAlignment="1">
      <alignment horizontal="center" vertical="center" wrapText="1"/>
    </xf>
    <xf numFmtId="2" fontId="37" fillId="0" borderId="40" xfId="5" applyNumberFormat="1" applyFont="1" applyBorder="1" applyAlignment="1">
      <alignment horizontal="center" vertical="center" wrapText="1"/>
    </xf>
    <xf numFmtId="0" fontId="39" fillId="0" borderId="46" xfId="6" applyFont="1" applyBorder="1" applyAlignment="1" applyProtection="1">
      <alignment horizontal="center" vertical="center" wrapText="1"/>
      <protection locked="0"/>
    </xf>
    <xf numFmtId="0" fontId="39" fillId="0" borderId="9" xfId="6" applyFont="1" applyBorder="1" applyAlignment="1" applyProtection="1">
      <alignment horizontal="center" vertical="center" wrapText="1"/>
      <protection locked="0"/>
    </xf>
    <xf numFmtId="0" fontId="6" fillId="0" borderId="0" xfId="5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7" fillId="7" borderId="16" xfId="0" applyFont="1" applyFill="1" applyBorder="1" applyAlignment="1" applyProtection="1">
      <alignment horizontal="left" vertical="center" wrapText="1"/>
    </xf>
    <xf numFmtId="0" fontId="0" fillId="7" borderId="36" xfId="0" applyFont="1" applyFill="1" applyBorder="1" applyAlignment="1" applyProtection="1">
      <alignment horizontal="left" vertical="center" wrapText="1"/>
    </xf>
    <xf numFmtId="0" fontId="0" fillId="7" borderId="37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7" fillId="7" borderId="36" xfId="0" applyFont="1" applyFill="1" applyBorder="1" applyAlignment="1" applyProtection="1">
      <alignment horizontal="left" vertical="center" wrapText="1"/>
    </xf>
    <xf numFmtId="0" fontId="27" fillId="7" borderId="37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6" fillId="0" borderId="0" xfId="2" applyBorder="1" applyAlignment="1">
      <alignment horizontal="center" wrapText="1"/>
    </xf>
    <xf numFmtId="0" fontId="6" fillId="5" borderId="41" xfId="2" applyFill="1" applyBorder="1" applyAlignment="1">
      <alignment horizontal="center"/>
    </xf>
    <xf numFmtId="0" fontId="6" fillId="5" borderId="42" xfId="2" applyFill="1" applyBorder="1" applyAlignment="1">
      <alignment horizontal="center"/>
    </xf>
    <xf numFmtId="0" fontId="6" fillId="5" borderId="43" xfId="2" applyFill="1" applyBorder="1" applyAlignment="1">
      <alignment horizontal="center"/>
    </xf>
    <xf numFmtId="0" fontId="26" fillId="0" borderId="41" xfId="2" applyFont="1" applyBorder="1" applyAlignment="1">
      <alignment horizontal="left"/>
    </xf>
    <xf numFmtId="0" fontId="26" fillId="0" borderId="42" xfId="2" applyFont="1" applyBorder="1" applyAlignment="1">
      <alignment horizontal="left"/>
    </xf>
    <xf numFmtId="0" fontId="26" fillId="0" borderId="43" xfId="2" applyFont="1" applyBorder="1" applyAlignment="1">
      <alignment horizontal="left"/>
    </xf>
    <xf numFmtId="0" fontId="6" fillId="0" borderId="42" xfId="2" applyBorder="1" applyAlignment="1">
      <alignment horizontal="left"/>
    </xf>
    <xf numFmtId="0" fontId="6" fillId="0" borderId="43" xfId="2" applyBorder="1" applyAlignment="1">
      <alignment horizontal="left"/>
    </xf>
    <xf numFmtId="0" fontId="26" fillId="0" borderId="45" xfId="2" applyFont="1" applyBorder="1" applyAlignment="1">
      <alignment horizontal="left" vertical="top"/>
    </xf>
    <xf numFmtId="0" fontId="26" fillId="0" borderId="46" xfId="2" applyFont="1" applyBorder="1" applyAlignment="1">
      <alignment horizontal="left" vertical="top"/>
    </xf>
    <xf numFmtId="0" fontId="26" fillId="0" borderId="54" xfId="2" applyFont="1" applyBorder="1" applyAlignment="1">
      <alignment horizontal="left" vertical="top"/>
    </xf>
    <xf numFmtId="0" fontId="27" fillId="0" borderId="47" xfId="2" applyFont="1" applyBorder="1" applyAlignment="1">
      <alignment vertical="top"/>
    </xf>
    <xf numFmtId="0" fontId="27" fillId="0" borderId="48" xfId="2" applyFont="1" applyBorder="1" applyAlignment="1">
      <alignment vertical="top"/>
    </xf>
    <xf numFmtId="0" fontId="27" fillId="0" borderId="52" xfId="2" applyFont="1" applyBorder="1" applyAlignment="1">
      <alignment vertical="top"/>
    </xf>
    <xf numFmtId="0" fontId="27" fillId="0" borderId="31" xfId="2" applyFont="1" applyBorder="1" applyAlignment="1">
      <alignment horizontal="left"/>
    </xf>
    <xf numFmtId="0" fontId="27" fillId="0" borderId="32" xfId="2" applyFont="1" applyBorder="1" applyAlignment="1">
      <alignment horizontal="left"/>
    </xf>
    <xf numFmtId="0" fontId="6" fillId="0" borderId="13" xfId="2" applyBorder="1" applyAlignment="1">
      <alignment horizontal="left" vertical="top"/>
    </xf>
    <xf numFmtId="0" fontId="6" fillId="0" borderId="37" xfId="2" applyBorder="1" applyAlignment="1">
      <alignment horizontal="left" vertical="top"/>
    </xf>
    <xf numFmtId="0" fontId="6" fillId="0" borderId="20" xfId="2" applyBorder="1" applyAlignment="1">
      <alignment horizontal="left" vertical="top"/>
    </xf>
    <xf numFmtId="0" fontId="6" fillId="0" borderId="21" xfId="2" applyBorder="1" applyAlignment="1">
      <alignment horizontal="left"/>
    </xf>
    <xf numFmtId="0" fontId="6" fillId="0" borderId="34" xfId="2" applyBorder="1" applyAlignment="1">
      <alignment horizontal="left" vertical="top"/>
    </xf>
    <xf numFmtId="0" fontId="6" fillId="0" borderId="34" xfId="2" applyBorder="1" applyAlignment="1">
      <alignment horizontal="left"/>
    </xf>
    <xf numFmtId="0" fontId="6" fillId="0" borderId="16" xfId="2" applyBorder="1" applyAlignment="1">
      <alignment horizontal="left"/>
    </xf>
    <xf numFmtId="0" fontId="6" fillId="0" borderId="36" xfId="2" applyBorder="1" applyAlignment="1">
      <alignment horizontal="left"/>
    </xf>
    <xf numFmtId="0" fontId="6" fillId="0" borderId="37" xfId="2" applyBorder="1" applyAlignment="1">
      <alignment horizontal="left"/>
    </xf>
    <xf numFmtId="0" fontId="6" fillId="0" borderId="16" xfId="2" applyFill="1" applyBorder="1" applyAlignment="1">
      <alignment horizontal="left"/>
    </xf>
    <xf numFmtId="0" fontId="6" fillId="0" borderId="36" xfId="2" applyFill="1" applyBorder="1" applyAlignment="1">
      <alignment horizontal="left"/>
    </xf>
    <xf numFmtId="0" fontId="6" fillId="0" borderId="37" xfId="2" applyFill="1" applyBorder="1" applyAlignment="1">
      <alignment horizontal="left"/>
    </xf>
    <xf numFmtId="0" fontId="25" fillId="0" borderId="53" xfId="2" applyFont="1" applyBorder="1" applyAlignment="1">
      <alignment horizontal="left"/>
    </xf>
    <xf numFmtId="0" fontId="25" fillId="0" borderId="42" xfId="2" applyFont="1" applyBorder="1" applyAlignment="1">
      <alignment horizontal="left"/>
    </xf>
    <xf numFmtId="0" fontId="25" fillId="0" borderId="31" xfId="2" applyFont="1" applyBorder="1" applyAlignment="1">
      <alignment horizontal="left"/>
    </xf>
    <xf numFmtId="0" fontId="6" fillId="0" borderId="8" xfId="2" applyBorder="1" applyAlignment="1">
      <alignment horizontal="left" vertical="top"/>
    </xf>
    <xf numFmtId="0" fontId="6" fillId="0" borderId="50" xfId="2" applyBorder="1" applyAlignment="1">
      <alignment horizontal="left"/>
    </xf>
    <xf numFmtId="0" fontId="6" fillId="0" borderId="51" xfId="2" applyBorder="1" applyAlignment="1">
      <alignment horizontal="left"/>
    </xf>
    <xf numFmtId="0" fontId="6" fillId="0" borderId="19" xfId="2" applyBorder="1" applyAlignment="1">
      <alignment horizontal="left"/>
    </xf>
    <xf numFmtId="0" fontId="6" fillId="0" borderId="20" xfId="2" applyBorder="1" applyAlignment="1">
      <alignment horizontal="left"/>
    </xf>
    <xf numFmtId="0" fontId="6" fillId="0" borderId="34" xfId="2" applyBorder="1" applyAlignment="1">
      <alignment horizontal="center" vertical="top"/>
    </xf>
    <xf numFmtId="0" fontId="27" fillId="0" borderId="42" xfId="2" applyFont="1" applyBorder="1" applyAlignment="1">
      <alignment horizontal="left"/>
    </xf>
    <xf numFmtId="0" fontId="27" fillId="0" borderId="43" xfId="2" applyFont="1" applyBorder="1" applyAlignment="1">
      <alignment horizontal="left"/>
    </xf>
    <xf numFmtId="0" fontId="6" fillId="0" borderId="13" xfId="2" applyBorder="1" applyAlignment="1">
      <alignment horizontal="center"/>
    </xf>
    <xf numFmtId="0" fontId="6" fillId="0" borderId="37" xfId="2" applyBorder="1" applyAlignment="1">
      <alignment horizontal="center"/>
    </xf>
    <xf numFmtId="0" fontId="6" fillId="0" borderId="12" xfId="2" applyBorder="1" applyAlignment="1">
      <alignment horizontal="left"/>
    </xf>
    <xf numFmtId="0" fontId="6" fillId="0" borderId="13" xfId="2" applyBorder="1" applyAlignment="1">
      <alignment horizontal="left"/>
    </xf>
    <xf numFmtId="0" fontId="27" fillId="0" borderId="31" xfId="2" applyFont="1" applyBorder="1" applyAlignment="1">
      <alignment horizontal="left" vertical="top"/>
    </xf>
    <xf numFmtId="0" fontId="27" fillId="0" borderId="32" xfId="2" applyFont="1" applyBorder="1" applyAlignment="1">
      <alignment horizontal="left" vertical="top"/>
    </xf>
    <xf numFmtId="0" fontId="6" fillId="0" borderId="34" xfId="2" applyFill="1" applyBorder="1" applyAlignment="1">
      <alignment horizontal="left"/>
    </xf>
    <xf numFmtId="0" fontId="27" fillId="0" borderId="49" xfId="2" applyFont="1" applyBorder="1" applyAlignment="1">
      <alignment vertical="top"/>
    </xf>
    <xf numFmtId="0" fontId="26" fillId="0" borderId="54" xfId="2" applyFont="1" applyBorder="1" applyAlignment="1">
      <alignment horizontal="left"/>
    </xf>
    <xf numFmtId="0" fontId="26" fillId="0" borderId="29" xfId="2" applyFont="1" applyBorder="1" applyAlignment="1">
      <alignment horizontal="left"/>
    </xf>
    <xf numFmtId="0" fontId="26" fillId="0" borderId="40" xfId="2" applyFont="1" applyBorder="1" applyAlignment="1">
      <alignment horizontal="left"/>
    </xf>
    <xf numFmtId="0" fontId="26" fillId="0" borderId="55" xfId="2" applyFont="1" applyBorder="1" applyAlignment="1">
      <alignment horizontal="left" vertical="top"/>
    </xf>
    <xf numFmtId="0" fontId="26" fillId="0" borderId="56" xfId="2" applyFont="1" applyBorder="1" applyAlignment="1">
      <alignment horizontal="left" vertical="top"/>
    </xf>
    <xf numFmtId="0" fontId="26" fillId="0" borderId="45" xfId="2" applyFont="1" applyBorder="1" applyAlignment="1">
      <alignment horizontal="left" wrapText="1"/>
    </xf>
    <xf numFmtId="0" fontId="26" fillId="0" borderId="3" xfId="2" applyFont="1" applyBorder="1" applyAlignment="1">
      <alignment horizontal="left" wrapText="1"/>
    </xf>
    <xf numFmtId="0" fontId="26" fillId="0" borderId="5" xfId="2" applyFont="1" applyBorder="1" applyAlignment="1">
      <alignment horizontal="left" wrapText="1"/>
    </xf>
    <xf numFmtId="0" fontId="26" fillId="0" borderId="54" xfId="2" applyFont="1" applyBorder="1" applyAlignment="1">
      <alignment horizontal="left" wrapText="1"/>
    </xf>
    <xf numFmtId="0" fontId="26" fillId="0" borderId="29" xfId="2" applyFont="1" applyBorder="1" applyAlignment="1">
      <alignment horizontal="left" wrapText="1"/>
    </xf>
    <xf numFmtId="0" fontId="26" fillId="0" borderId="40" xfId="2" applyFont="1" applyBorder="1" applyAlignment="1">
      <alignment horizontal="left" wrapText="1"/>
    </xf>
    <xf numFmtId="43" fontId="30" fillId="0" borderId="55" xfId="3" applyFont="1" applyBorder="1" applyAlignment="1">
      <alignment horizontal="center"/>
    </xf>
    <xf numFmtId="43" fontId="30" fillId="0" borderId="56" xfId="3" applyFont="1" applyBorder="1" applyAlignment="1">
      <alignment horizontal="center"/>
    </xf>
    <xf numFmtId="0" fontId="27" fillId="0" borderId="49" xfId="2" applyFont="1" applyBorder="1" applyAlignment="1">
      <alignment horizontal="left" vertical="top"/>
    </xf>
    <xf numFmtId="0" fontId="27" fillId="0" borderId="48" xfId="2" applyFont="1" applyBorder="1" applyAlignment="1">
      <alignment horizontal="left" vertical="top"/>
    </xf>
    <xf numFmtId="0" fontId="27" fillId="0" borderId="52" xfId="2" applyFont="1" applyBorder="1" applyAlignment="1">
      <alignment horizontal="left" vertical="top"/>
    </xf>
  </cellXfs>
  <cellStyles count="7">
    <cellStyle name="Dziesiętny" xfId="1" builtinId="3"/>
    <cellStyle name="Dziesiętny 2" xfId="3" xr:uid="{00000000-0005-0000-0000-000001000000}"/>
    <cellStyle name="Dziesiętny 3" xfId="4" xr:uid="{00000000-0005-0000-0000-000002000000}"/>
    <cellStyle name="Normalny" xfId="0" builtinId="0"/>
    <cellStyle name="Normalny 2" xfId="2" xr:uid="{00000000-0005-0000-0000-000004000000}"/>
    <cellStyle name="Normalny_Formularz Rachunku  Strat i Zysków" xfId="5" xr:uid="{00000000-0005-0000-0000-000005000000}"/>
    <cellStyle name="Normalny_Rachunki Strat i Zysków wzór" xfId="6" xr:uid="{00000000-0005-0000-0000-00000600000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opLeftCell="A112" workbookViewId="0">
      <selection activeCell="N10" sqref="N10"/>
    </sheetView>
  </sheetViews>
  <sheetFormatPr defaultRowHeight="15" x14ac:dyDescent="0.25"/>
  <cols>
    <col min="1" max="1" width="51.28515625" customWidth="1"/>
    <col min="2" max="3" width="22.7109375" customWidth="1"/>
    <col min="4" max="4" width="1.7109375" customWidth="1"/>
    <col min="5" max="5" width="13.7109375" customWidth="1"/>
    <col min="6" max="6" width="16.140625" customWidth="1"/>
    <col min="7" max="7" width="13.7109375" customWidth="1"/>
    <col min="8" max="9" width="22.7109375" customWidth="1"/>
    <col min="13" max="13" width="14.85546875" bestFit="1" customWidth="1"/>
  </cols>
  <sheetData>
    <row r="1" spans="1:13" x14ac:dyDescent="0.25">
      <c r="A1" s="195" t="s">
        <v>0</v>
      </c>
      <c r="B1" s="197" t="s">
        <v>1</v>
      </c>
      <c r="C1" s="198"/>
      <c r="D1" s="198"/>
      <c r="E1" s="198"/>
      <c r="F1" s="198"/>
      <c r="G1" s="199"/>
      <c r="H1" s="206" t="s">
        <v>2</v>
      </c>
      <c r="I1" s="207"/>
    </row>
    <row r="2" spans="1:13" x14ac:dyDescent="0.25">
      <c r="A2" s="196"/>
      <c r="B2" s="200"/>
      <c r="C2" s="201"/>
      <c r="D2" s="201"/>
      <c r="E2" s="201"/>
      <c r="F2" s="201"/>
      <c r="G2" s="202"/>
      <c r="H2" s="208"/>
      <c r="I2" s="209"/>
    </row>
    <row r="3" spans="1:13" x14ac:dyDescent="0.25">
      <c r="A3" s="1" t="s">
        <v>3</v>
      </c>
      <c r="B3" s="203"/>
      <c r="C3" s="204"/>
      <c r="D3" s="204"/>
      <c r="E3" s="204"/>
      <c r="F3" s="204"/>
      <c r="G3" s="205"/>
      <c r="H3" s="210"/>
      <c r="I3" s="211"/>
    </row>
    <row r="4" spans="1:13" ht="16.5" x14ac:dyDescent="0.25">
      <c r="A4" s="212" t="s">
        <v>4</v>
      </c>
      <c r="B4" s="214" t="s">
        <v>5</v>
      </c>
      <c r="C4" s="215"/>
      <c r="D4" s="2"/>
      <c r="E4" s="216" t="s">
        <v>6</v>
      </c>
      <c r="F4" s="216"/>
      <c r="G4" s="217"/>
      <c r="H4" s="220" t="s">
        <v>5</v>
      </c>
      <c r="I4" s="221"/>
    </row>
    <row r="5" spans="1:13" ht="16.5" x14ac:dyDescent="0.25">
      <c r="A5" s="213"/>
      <c r="B5" s="3" t="s">
        <v>7</v>
      </c>
      <c r="C5" s="4" t="s">
        <v>8</v>
      </c>
      <c r="D5" s="5"/>
      <c r="E5" s="218"/>
      <c r="F5" s="218"/>
      <c r="G5" s="219"/>
      <c r="H5" s="3" t="s">
        <v>7</v>
      </c>
      <c r="I5" s="4" t="s">
        <v>8</v>
      </c>
    </row>
    <row r="6" spans="1:13" ht="15.75" thickBot="1" x14ac:dyDescent="0.3">
      <c r="A6" s="6"/>
      <c r="B6" s="7">
        <v>1</v>
      </c>
      <c r="C6" s="8">
        <v>2</v>
      </c>
      <c r="D6" s="9"/>
      <c r="E6" s="234"/>
      <c r="F6" s="234"/>
      <c r="G6" s="235"/>
      <c r="H6" s="10">
        <v>1</v>
      </c>
      <c r="I6" s="11">
        <v>2</v>
      </c>
    </row>
    <row r="7" spans="1:13" ht="2.25" customHeight="1" thickBot="1" x14ac:dyDescent="0.3">
      <c r="A7" s="12"/>
      <c r="B7" s="13"/>
      <c r="C7" s="13"/>
      <c r="D7" s="14"/>
      <c r="E7" s="15"/>
      <c r="F7" s="15"/>
      <c r="G7" s="15"/>
      <c r="H7" s="16"/>
      <c r="I7" s="16"/>
    </row>
    <row r="8" spans="1:13" ht="24.95" customHeight="1" thickBot="1" x14ac:dyDescent="0.3">
      <c r="A8" s="17" t="s">
        <v>9</v>
      </c>
      <c r="B8" s="18">
        <f>SUM(B9,B14,B23,B27,B47)</f>
        <v>255188742.12000003</v>
      </c>
      <c r="C8" s="18">
        <f>SUM(C9,C14,C23,C27,C47)</f>
        <v>271394001.57000005</v>
      </c>
      <c r="D8" s="19"/>
      <c r="E8" s="236" t="s">
        <v>10</v>
      </c>
      <c r="F8" s="237"/>
      <c r="G8" s="237"/>
      <c r="H8" s="18">
        <f>SUM(H9,H11,H14,H17,H21,H23,H25)</f>
        <v>252226329.45999998</v>
      </c>
      <c r="I8" s="18">
        <f>SUM(I9,I11,I14,I17,I21,I23,I25)</f>
        <v>256679919.55000001</v>
      </c>
    </row>
    <row r="9" spans="1:13" ht="24.95" customHeight="1" x14ac:dyDescent="0.25">
      <c r="A9" s="20" t="s">
        <v>11</v>
      </c>
      <c r="B9" s="21">
        <f>SUM(B10:B13)</f>
        <v>145949.22000000015</v>
      </c>
      <c r="C9" s="21">
        <f>SUM(C10:C13)</f>
        <v>438114.10000000009</v>
      </c>
      <c r="D9" s="22"/>
      <c r="E9" s="238" t="s">
        <v>12</v>
      </c>
      <c r="F9" s="239"/>
      <c r="G9" s="240"/>
      <c r="H9" s="23">
        <v>247389939.84999999</v>
      </c>
      <c r="I9" s="23">
        <v>249515423.68000001</v>
      </c>
    </row>
    <row r="10" spans="1:13" ht="24.95" customHeight="1" x14ac:dyDescent="0.25">
      <c r="A10" s="24" t="s">
        <v>13</v>
      </c>
      <c r="B10" s="25">
        <v>0</v>
      </c>
      <c r="C10" s="25">
        <v>0</v>
      </c>
      <c r="D10" s="26"/>
      <c r="E10" s="241"/>
      <c r="F10" s="242"/>
      <c r="G10" s="243"/>
      <c r="H10" s="27"/>
      <c r="I10" s="27"/>
    </row>
    <row r="11" spans="1:13" ht="24.95" customHeight="1" x14ac:dyDescent="0.25">
      <c r="A11" s="24" t="s">
        <v>14</v>
      </c>
      <c r="B11" s="25">
        <v>0</v>
      </c>
      <c r="C11" s="25">
        <v>0</v>
      </c>
      <c r="D11" s="26"/>
      <c r="E11" s="225" t="s">
        <v>15</v>
      </c>
      <c r="F11" s="226"/>
      <c r="G11" s="227"/>
      <c r="H11" s="28">
        <v>0</v>
      </c>
      <c r="I11" s="28">
        <v>0</v>
      </c>
    </row>
    <row r="12" spans="1:13" ht="50.25" customHeight="1" x14ac:dyDescent="0.25">
      <c r="A12" s="24" t="s">
        <v>16</v>
      </c>
      <c r="B12" s="25">
        <f>1821830.6-1945740.92+269859.54</f>
        <v>145949.22000000015</v>
      </c>
      <c r="C12" s="25">
        <f>2288079.93+269859.54+14514-2134339.37</f>
        <v>438114.10000000009</v>
      </c>
      <c r="D12" s="26"/>
      <c r="E12" s="228" t="s">
        <v>17</v>
      </c>
      <c r="F12" s="229"/>
      <c r="G12" s="230"/>
      <c r="H12" s="29">
        <v>0</v>
      </c>
      <c r="I12" s="29">
        <v>0</v>
      </c>
      <c r="M12" s="30"/>
    </row>
    <row r="13" spans="1:13" ht="24.95" customHeight="1" x14ac:dyDescent="0.25">
      <c r="A13" s="24" t="s">
        <v>18</v>
      </c>
      <c r="B13" s="25">
        <v>0</v>
      </c>
      <c r="C13" s="25">
        <v>0</v>
      </c>
      <c r="D13" s="26"/>
      <c r="E13" s="222"/>
      <c r="F13" s="223"/>
      <c r="G13" s="224"/>
      <c r="H13" s="31"/>
      <c r="I13" s="31"/>
    </row>
    <row r="14" spans="1:13" ht="34.5" customHeight="1" x14ac:dyDescent="0.25">
      <c r="A14" s="32" t="s">
        <v>19</v>
      </c>
      <c r="B14" s="33">
        <f>SUM(B15,B21,B22)</f>
        <v>255023752.90000004</v>
      </c>
      <c r="C14" s="33">
        <f>SUM(C15,C21,C22)</f>
        <v>270936847.47000003</v>
      </c>
      <c r="D14" s="22"/>
      <c r="E14" s="225" t="s">
        <v>20</v>
      </c>
      <c r="F14" s="226"/>
      <c r="G14" s="227"/>
      <c r="H14" s="28">
        <v>3236536.97</v>
      </c>
      <c r="I14" s="28">
        <v>3059039.31</v>
      </c>
    </row>
    <row r="15" spans="1:13" ht="24.95" customHeight="1" x14ac:dyDescent="0.25">
      <c r="A15" s="24" t="s">
        <v>21</v>
      </c>
      <c r="B15" s="34">
        <f>SUM(B16:B20)</f>
        <v>245894846.73000005</v>
      </c>
      <c r="C15" s="34">
        <f>SUM(C16:C20)</f>
        <v>242302765.81000003</v>
      </c>
      <c r="D15" s="35"/>
      <c r="E15" s="228" t="s">
        <v>22</v>
      </c>
      <c r="F15" s="229"/>
      <c r="G15" s="230"/>
      <c r="H15" s="29">
        <v>0</v>
      </c>
      <c r="I15" s="29">
        <v>0</v>
      </c>
    </row>
    <row r="16" spans="1:13" ht="33" customHeight="1" x14ac:dyDescent="0.25">
      <c r="A16" s="36" t="s">
        <v>23</v>
      </c>
      <c r="B16" s="37">
        <f>17023269.13-20412.11</f>
        <v>17002857.02</v>
      </c>
      <c r="C16" s="37">
        <f>15856865.93+237827.06+332650.34-20412.11</f>
        <v>16406931.220000001</v>
      </c>
      <c r="D16" s="38"/>
      <c r="E16" s="231"/>
      <c r="F16" s="232"/>
      <c r="G16" s="233"/>
      <c r="H16" s="39"/>
      <c r="I16" s="39"/>
    </row>
    <row r="17" spans="1:9" ht="36" customHeight="1" x14ac:dyDescent="0.25">
      <c r="A17" s="36" t="s">
        <v>24</v>
      </c>
      <c r="B17" s="37">
        <f>257722142.61-49096189.99</f>
        <v>208625952.62</v>
      </c>
      <c r="C17" s="37">
        <f>71365741.21+6270024.51+77314591.38+6113051.9+85467044.3+8005169.87+9317027.42+1098580.4-48672449.28-6806618.89</f>
        <v>209472162.82000002</v>
      </c>
      <c r="D17" s="38"/>
      <c r="E17" s="225" t="s">
        <v>25</v>
      </c>
      <c r="F17" s="226"/>
      <c r="G17" s="227"/>
      <c r="H17" s="40">
        <v>0</v>
      </c>
      <c r="I17" s="40">
        <v>0</v>
      </c>
    </row>
    <row r="18" spans="1:9" ht="33.75" customHeight="1" x14ac:dyDescent="0.25">
      <c r="A18" s="36" t="s">
        <v>26</v>
      </c>
      <c r="B18" s="37">
        <f>102153681.15-89623988.39</f>
        <v>12529692.760000005</v>
      </c>
      <c r="C18" s="37">
        <f>76439.71+10578238.73+108702.11+66216385.05+932119.61+5348351.63+544570.2+8013411.14+10186529.74+381252.76+818052.73-294540.34-17086321.71-102102.91-74717774.69</f>
        <v>11003313.75999999</v>
      </c>
      <c r="D18" s="38"/>
      <c r="E18" s="228" t="s">
        <v>27</v>
      </c>
      <c r="F18" s="229"/>
      <c r="G18" s="230"/>
      <c r="H18" s="39">
        <v>0</v>
      </c>
      <c r="I18" s="39">
        <v>0</v>
      </c>
    </row>
    <row r="19" spans="1:9" ht="24.95" customHeight="1" x14ac:dyDescent="0.25">
      <c r="A19" s="36" t="s">
        <v>28</v>
      </c>
      <c r="B19" s="37">
        <f>590481.73-477670.12</f>
        <v>112811.60999999999</v>
      </c>
      <c r="C19" s="37">
        <f>708529.23-517774.4</f>
        <v>190754.82999999996</v>
      </c>
      <c r="D19" s="38"/>
      <c r="E19" s="228" t="s">
        <v>29</v>
      </c>
      <c r="F19" s="229"/>
      <c r="G19" s="230"/>
      <c r="H19" s="39">
        <v>0</v>
      </c>
      <c r="I19" s="39">
        <v>0</v>
      </c>
    </row>
    <row r="20" spans="1:9" ht="24.95" customHeight="1" x14ac:dyDescent="0.25">
      <c r="A20" s="36" t="s">
        <v>30</v>
      </c>
      <c r="B20" s="37">
        <f>54938605.65-47315072.93</f>
        <v>7623532.7199999988</v>
      </c>
      <c r="C20" s="37">
        <v>5229603.1800000053</v>
      </c>
      <c r="D20" s="38"/>
      <c r="E20" s="222"/>
      <c r="F20" s="223"/>
      <c r="G20" s="224"/>
      <c r="H20" s="31"/>
      <c r="I20" s="31"/>
    </row>
    <row r="21" spans="1:9" ht="24.95" customHeight="1" x14ac:dyDescent="0.25">
      <c r="A21" s="41" t="s">
        <v>31</v>
      </c>
      <c r="B21" s="25">
        <f>9128906.17</f>
        <v>9128906.1699999999</v>
      </c>
      <c r="C21" s="25">
        <f>28618034.65+18223.28-2176.27</f>
        <v>28634081.66</v>
      </c>
      <c r="D21" s="26"/>
      <c r="E21" s="225" t="s">
        <v>32</v>
      </c>
      <c r="F21" s="226"/>
      <c r="G21" s="227"/>
      <c r="H21" s="40">
        <v>0</v>
      </c>
      <c r="I21" s="40">
        <v>0</v>
      </c>
    </row>
    <row r="22" spans="1:9" ht="24.95" customHeight="1" x14ac:dyDescent="0.25">
      <c r="A22" s="41" t="s">
        <v>33</v>
      </c>
      <c r="B22" s="25">
        <v>0</v>
      </c>
      <c r="C22" s="25">
        <v>0</v>
      </c>
      <c r="D22" s="26"/>
      <c r="E22" s="252"/>
      <c r="F22" s="253"/>
      <c r="G22" s="254"/>
      <c r="H22" s="42"/>
      <c r="I22" s="42"/>
    </row>
    <row r="23" spans="1:9" ht="24.95" customHeight="1" x14ac:dyDescent="0.25">
      <c r="A23" s="43" t="s">
        <v>34</v>
      </c>
      <c r="B23" s="33">
        <f>SUM(B24,B25,B26)</f>
        <v>0</v>
      </c>
      <c r="C23" s="33">
        <f>SUM(C24,C25,C26)</f>
        <v>0</v>
      </c>
      <c r="D23" s="22"/>
      <c r="E23" s="225" t="s">
        <v>35</v>
      </c>
      <c r="F23" s="226"/>
      <c r="G23" s="227"/>
      <c r="H23" s="42">
        <v>1599852.64</v>
      </c>
      <c r="I23" s="40">
        <v>4105456.56</v>
      </c>
    </row>
    <row r="24" spans="1:9" ht="24.95" customHeight="1" x14ac:dyDescent="0.25">
      <c r="A24" s="41" t="s">
        <v>36</v>
      </c>
      <c r="B24" s="25">
        <v>0</v>
      </c>
      <c r="C24" s="25">
        <v>0</v>
      </c>
      <c r="D24" s="26"/>
      <c r="E24" s="255"/>
      <c r="F24" s="256"/>
      <c r="G24" s="257"/>
      <c r="H24" s="39"/>
      <c r="I24" s="39"/>
    </row>
    <row r="25" spans="1:9" ht="38.25" customHeight="1" x14ac:dyDescent="0.25">
      <c r="A25" s="41" t="s">
        <v>37</v>
      </c>
      <c r="B25" s="25">
        <v>0</v>
      </c>
      <c r="C25" s="25">
        <v>0</v>
      </c>
      <c r="D25" s="26"/>
      <c r="E25" s="225" t="s">
        <v>38</v>
      </c>
      <c r="F25" s="226"/>
      <c r="G25" s="227"/>
      <c r="H25" s="40">
        <v>0</v>
      </c>
      <c r="I25" s="40">
        <v>0</v>
      </c>
    </row>
    <row r="26" spans="1:9" ht="24.95" customHeight="1" thickBot="1" x14ac:dyDescent="0.3">
      <c r="A26" s="41" t="s">
        <v>39</v>
      </c>
      <c r="B26" s="25">
        <v>0</v>
      </c>
      <c r="C26" s="25">
        <v>0</v>
      </c>
      <c r="D26" s="26"/>
      <c r="E26" s="244"/>
      <c r="F26" s="245"/>
      <c r="G26" s="246"/>
      <c r="H26" s="31"/>
      <c r="I26" s="31"/>
    </row>
    <row r="27" spans="1:9" ht="39.75" customHeight="1" thickBot="1" x14ac:dyDescent="0.3">
      <c r="A27" s="43" t="s">
        <v>40</v>
      </c>
      <c r="B27" s="33">
        <f>SUM(B28:B30,B46)</f>
        <v>19040</v>
      </c>
      <c r="C27" s="33">
        <f>SUM(C28:C30,C46)</f>
        <v>19040</v>
      </c>
      <c r="D27" s="22"/>
      <c r="E27" s="236" t="s">
        <v>41</v>
      </c>
      <c r="F27" s="237"/>
      <c r="G27" s="237"/>
      <c r="H27" s="44">
        <f>SUM(H28,H36,H51,H81)</f>
        <v>83875843.030000001</v>
      </c>
      <c r="I27" s="44">
        <f>SUM(I28,I36,I51,I81)</f>
        <v>96937837.910000011</v>
      </c>
    </row>
    <row r="28" spans="1:9" ht="24.95" customHeight="1" x14ac:dyDescent="0.25">
      <c r="A28" s="41" t="s">
        <v>42</v>
      </c>
      <c r="B28" s="25">
        <v>0</v>
      </c>
      <c r="C28" s="25">
        <v>0</v>
      </c>
      <c r="D28" s="26"/>
      <c r="E28" s="247" t="s">
        <v>43</v>
      </c>
      <c r="F28" s="248"/>
      <c r="G28" s="248"/>
      <c r="H28" s="45">
        <f>SUM(H29,H30,H33)</f>
        <v>0</v>
      </c>
      <c r="I28" s="45">
        <f>SUM(I29,I30,I33)</f>
        <v>0</v>
      </c>
    </row>
    <row r="29" spans="1:9" ht="37.5" customHeight="1" x14ac:dyDescent="0.25">
      <c r="A29" s="41" t="s">
        <v>44</v>
      </c>
      <c r="B29" s="25">
        <v>0</v>
      </c>
      <c r="C29" s="25">
        <v>0</v>
      </c>
      <c r="D29" s="26"/>
      <c r="E29" s="249" t="s">
        <v>45</v>
      </c>
      <c r="F29" s="250"/>
      <c r="G29" s="251"/>
      <c r="H29" s="42">
        <v>0</v>
      </c>
      <c r="I29" s="42">
        <v>0</v>
      </c>
    </row>
    <row r="30" spans="1:9" ht="34.5" customHeight="1" x14ac:dyDescent="0.25">
      <c r="A30" s="41" t="s">
        <v>46</v>
      </c>
      <c r="B30" s="34">
        <f>SUM(B31,B36,B41)</f>
        <v>19040</v>
      </c>
      <c r="C30" s="34">
        <f>SUM(C31,C36,C41)</f>
        <v>19040</v>
      </c>
      <c r="D30" s="35"/>
      <c r="E30" s="249" t="s">
        <v>47</v>
      </c>
      <c r="F30" s="250"/>
      <c r="G30" s="251"/>
      <c r="H30" s="46">
        <f>SUM(H31:H32)</f>
        <v>0</v>
      </c>
      <c r="I30" s="46">
        <f>SUM(I31:I32)</f>
        <v>0</v>
      </c>
    </row>
    <row r="31" spans="1:9" ht="24.95" customHeight="1" x14ac:dyDescent="0.25">
      <c r="A31" s="47" t="s">
        <v>48</v>
      </c>
      <c r="B31" s="48">
        <f>SUM(B32:B35)</f>
        <v>0</v>
      </c>
      <c r="C31" s="48">
        <f>SUM(C32:C35)</f>
        <v>0</v>
      </c>
      <c r="D31" s="49"/>
      <c r="E31" s="264" t="s">
        <v>49</v>
      </c>
      <c r="F31" s="265"/>
      <c r="G31" s="266"/>
      <c r="H31" s="39">
        <v>0</v>
      </c>
      <c r="I31" s="39">
        <v>0</v>
      </c>
    </row>
    <row r="32" spans="1:9" ht="24.95" customHeight="1" x14ac:dyDescent="0.25">
      <c r="A32" s="50" t="s">
        <v>50</v>
      </c>
      <c r="B32" s="51">
        <v>0</v>
      </c>
      <c r="C32" s="51">
        <v>0</v>
      </c>
      <c r="D32" s="38"/>
      <c r="E32" s="264" t="s">
        <v>51</v>
      </c>
      <c r="F32" s="265"/>
      <c r="G32" s="266"/>
      <c r="H32" s="39">
        <v>0</v>
      </c>
      <c r="I32" s="39">
        <v>0</v>
      </c>
    </row>
    <row r="33" spans="1:9" ht="24.95" customHeight="1" x14ac:dyDescent="0.25">
      <c r="A33" s="50" t="s">
        <v>52</v>
      </c>
      <c r="B33" s="51">
        <v>0</v>
      </c>
      <c r="C33" s="51">
        <v>0</v>
      </c>
      <c r="D33" s="38"/>
      <c r="E33" s="267" t="s">
        <v>53</v>
      </c>
      <c r="F33" s="268"/>
      <c r="G33" s="269"/>
      <c r="H33" s="46">
        <f>SUM(H34:H35)</f>
        <v>0</v>
      </c>
      <c r="I33" s="46">
        <f>SUM(I34:I35)</f>
        <v>0</v>
      </c>
    </row>
    <row r="34" spans="1:9" ht="24.95" customHeight="1" x14ac:dyDescent="0.25">
      <c r="A34" s="50" t="s">
        <v>54</v>
      </c>
      <c r="B34" s="51">
        <v>0</v>
      </c>
      <c r="C34" s="51">
        <v>0</v>
      </c>
      <c r="D34" s="38"/>
      <c r="E34" s="264" t="s">
        <v>55</v>
      </c>
      <c r="F34" s="270"/>
      <c r="G34" s="271"/>
      <c r="H34" s="39">
        <v>0</v>
      </c>
      <c r="I34" s="39">
        <v>0</v>
      </c>
    </row>
    <row r="35" spans="1:9" ht="24.95" customHeight="1" x14ac:dyDescent="0.25">
      <c r="A35" s="50" t="s">
        <v>56</v>
      </c>
      <c r="B35" s="51">
        <v>0</v>
      </c>
      <c r="C35" s="51">
        <v>0</v>
      </c>
      <c r="D35" s="38"/>
      <c r="E35" s="261" t="s">
        <v>57</v>
      </c>
      <c r="F35" s="272"/>
      <c r="G35" s="273"/>
      <c r="H35" s="39">
        <v>0</v>
      </c>
      <c r="I35" s="39">
        <v>0</v>
      </c>
    </row>
    <row r="36" spans="1:9" ht="32.25" customHeight="1" x14ac:dyDescent="0.25">
      <c r="A36" s="47" t="s">
        <v>58</v>
      </c>
      <c r="B36" s="48">
        <f>SUM(B37:B40)</f>
        <v>19040</v>
      </c>
      <c r="C36" s="48">
        <f>SUM(C37:C40)</f>
        <v>19040</v>
      </c>
      <c r="D36" s="49"/>
      <c r="E36" s="274" t="s">
        <v>59</v>
      </c>
      <c r="F36" s="275"/>
      <c r="G36" s="276"/>
      <c r="H36" s="52">
        <f>SUM(H37:H39)</f>
        <v>383618.72</v>
      </c>
      <c r="I36" s="52">
        <f>SUM(I37:I39)</f>
        <v>383618.72</v>
      </c>
    </row>
    <row r="37" spans="1:9" ht="24.95" customHeight="1" x14ac:dyDescent="0.25">
      <c r="A37" s="53" t="s">
        <v>50</v>
      </c>
      <c r="B37" s="51">
        <f>19040</f>
        <v>19040</v>
      </c>
      <c r="C37" s="51">
        <v>19040</v>
      </c>
      <c r="D37" s="38"/>
      <c r="E37" s="258" t="s">
        <v>60</v>
      </c>
      <c r="F37" s="259"/>
      <c r="G37" s="260"/>
      <c r="H37" s="42">
        <v>0</v>
      </c>
      <c r="I37" s="42">
        <v>0</v>
      </c>
    </row>
    <row r="38" spans="1:9" ht="53.25" customHeight="1" x14ac:dyDescent="0.25">
      <c r="A38" s="53" t="s">
        <v>52</v>
      </c>
      <c r="B38" s="51">
        <v>0</v>
      </c>
      <c r="C38" s="51">
        <v>0</v>
      </c>
      <c r="D38" s="38"/>
      <c r="E38" s="258" t="s">
        <v>61</v>
      </c>
      <c r="F38" s="259"/>
      <c r="G38" s="260"/>
      <c r="H38" s="42">
        <v>0</v>
      </c>
      <c r="I38" s="42">
        <v>0</v>
      </c>
    </row>
    <row r="39" spans="1:9" ht="24.95" customHeight="1" x14ac:dyDescent="0.25">
      <c r="A39" s="53" t="s">
        <v>54</v>
      </c>
      <c r="B39" s="51">
        <v>0</v>
      </c>
      <c r="C39" s="51">
        <v>0</v>
      </c>
      <c r="D39" s="38"/>
      <c r="E39" s="258" t="s">
        <v>62</v>
      </c>
      <c r="F39" s="259"/>
      <c r="G39" s="260"/>
      <c r="H39" s="46">
        <f>SUM(H40:H44)</f>
        <v>383618.72</v>
      </c>
      <c r="I39" s="46">
        <f>SUM(I40:I44)</f>
        <v>383618.72</v>
      </c>
    </row>
    <row r="40" spans="1:9" ht="24.95" customHeight="1" x14ac:dyDescent="0.25">
      <c r="A40" s="53" t="s">
        <v>56</v>
      </c>
      <c r="B40" s="51">
        <v>0</v>
      </c>
      <c r="C40" s="51">
        <v>0</v>
      </c>
      <c r="D40" s="38"/>
      <c r="E40" s="261" t="s">
        <v>63</v>
      </c>
      <c r="F40" s="262"/>
      <c r="G40" s="263"/>
      <c r="H40" s="39">
        <v>0</v>
      </c>
      <c r="I40" s="39">
        <v>0</v>
      </c>
    </row>
    <row r="41" spans="1:9" ht="29.25" customHeight="1" x14ac:dyDescent="0.25">
      <c r="A41" s="47" t="s">
        <v>64</v>
      </c>
      <c r="B41" s="48">
        <f>SUM(B42:B45)</f>
        <v>0</v>
      </c>
      <c r="C41" s="48">
        <f>SUM(C42:C45)</f>
        <v>0</v>
      </c>
      <c r="D41" s="49"/>
      <c r="E41" s="261" t="s">
        <v>65</v>
      </c>
      <c r="F41" s="262"/>
      <c r="G41" s="263"/>
      <c r="H41" s="39">
        <v>0</v>
      </c>
      <c r="I41" s="39">
        <v>0</v>
      </c>
    </row>
    <row r="42" spans="1:9" ht="24.95" customHeight="1" x14ac:dyDescent="0.25">
      <c r="A42" s="50" t="s">
        <v>50</v>
      </c>
      <c r="B42" s="51">
        <v>0</v>
      </c>
      <c r="C42" s="51">
        <v>0</v>
      </c>
      <c r="D42" s="38"/>
      <c r="E42" s="261" t="s">
        <v>66</v>
      </c>
      <c r="F42" s="262"/>
      <c r="G42" s="263"/>
      <c r="H42" s="39">
        <v>0</v>
      </c>
      <c r="I42" s="39">
        <v>0</v>
      </c>
    </row>
    <row r="43" spans="1:9" ht="24.95" customHeight="1" x14ac:dyDescent="0.25">
      <c r="A43" s="50" t="s">
        <v>52</v>
      </c>
      <c r="B43" s="51">
        <v>0</v>
      </c>
      <c r="C43" s="51">
        <v>0</v>
      </c>
      <c r="D43" s="38"/>
      <c r="E43" s="261" t="s">
        <v>67</v>
      </c>
      <c r="F43" s="262"/>
      <c r="G43" s="263"/>
      <c r="H43" s="39">
        <v>0</v>
      </c>
      <c r="I43" s="39">
        <v>0</v>
      </c>
    </row>
    <row r="44" spans="1:9" ht="24.95" customHeight="1" x14ac:dyDescent="0.25">
      <c r="A44" s="50" t="s">
        <v>54</v>
      </c>
      <c r="B44" s="51">
        <v>0</v>
      </c>
      <c r="C44" s="51">
        <v>0</v>
      </c>
      <c r="D44" s="38"/>
      <c r="E44" s="261" t="s">
        <v>68</v>
      </c>
      <c r="F44" s="262"/>
      <c r="G44" s="263"/>
      <c r="H44" s="39">
        <v>383618.72</v>
      </c>
      <c r="I44" s="39">
        <v>383618.72</v>
      </c>
    </row>
    <row r="45" spans="1:9" ht="24.95" customHeight="1" x14ac:dyDescent="0.25">
      <c r="A45" s="50" t="s">
        <v>56</v>
      </c>
      <c r="B45" s="51">
        <v>0</v>
      </c>
      <c r="C45" s="51">
        <v>0</v>
      </c>
      <c r="D45" s="38"/>
      <c r="E45" s="283"/>
      <c r="F45" s="284"/>
      <c r="G45" s="285"/>
      <c r="H45" s="27"/>
      <c r="I45" s="27"/>
    </row>
    <row r="46" spans="1:9" ht="24.95" customHeight="1" x14ac:dyDescent="0.25">
      <c r="A46" s="24" t="s">
        <v>69</v>
      </c>
      <c r="B46" s="25">
        <v>0</v>
      </c>
      <c r="C46" s="25">
        <v>0</v>
      </c>
      <c r="D46" s="26"/>
      <c r="E46" s="286"/>
      <c r="F46" s="287"/>
      <c r="G46" s="288"/>
      <c r="H46" s="54"/>
      <c r="I46" s="54"/>
    </row>
    <row r="47" spans="1:9" ht="33" customHeight="1" x14ac:dyDescent="0.25">
      <c r="A47" s="32" t="s">
        <v>70</v>
      </c>
      <c r="B47" s="33">
        <f>SUM(B48:B49)</f>
        <v>0</v>
      </c>
      <c r="C47" s="33">
        <f>SUM(C48:C49)</f>
        <v>0</v>
      </c>
      <c r="D47" s="22"/>
      <c r="E47" s="277"/>
      <c r="F47" s="278"/>
      <c r="G47" s="279"/>
      <c r="H47" s="54"/>
      <c r="I47" s="54"/>
    </row>
    <row r="48" spans="1:9" ht="31.5" customHeight="1" x14ac:dyDescent="0.25">
      <c r="A48" s="24" t="s">
        <v>71</v>
      </c>
      <c r="B48" s="25">
        <v>0</v>
      </c>
      <c r="C48" s="25">
        <v>0</v>
      </c>
      <c r="D48" s="26"/>
      <c r="E48" s="277"/>
      <c r="F48" s="278"/>
      <c r="G48" s="279"/>
      <c r="H48" s="54"/>
      <c r="I48" s="54"/>
    </row>
    <row r="49" spans="1:9" ht="24.95" customHeight="1" x14ac:dyDescent="0.25">
      <c r="A49" s="24" t="s">
        <v>72</v>
      </c>
      <c r="B49" s="25">
        <v>0</v>
      </c>
      <c r="C49" s="25">
        <v>0</v>
      </c>
      <c r="D49" s="26"/>
      <c r="E49" s="277"/>
      <c r="F49" s="278"/>
      <c r="G49" s="279"/>
      <c r="H49" s="54"/>
      <c r="I49" s="54"/>
    </row>
    <row r="50" spans="1:9" ht="24.95" customHeight="1" thickBot="1" x14ac:dyDescent="0.3">
      <c r="A50" s="55"/>
      <c r="B50" s="56"/>
      <c r="C50" s="56"/>
      <c r="D50" s="26"/>
      <c r="E50" s="277"/>
      <c r="F50" s="278"/>
      <c r="G50" s="279"/>
      <c r="H50" s="54"/>
      <c r="I50" s="54"/>
    </row>
    <row r="51" spans="1:9" ht="24.95" customHeight="1" thickBot="1" x14ac:dyDescent="0.3">
      <c r="A51" s="57" t="s">
        <v>73</v>
      </c>
      <c r="B51" s="44">
        <f>SUM(B52,B58,B76,B93)</f>
        <v>80913430.36999999</v>
      </c>
      <c r="C51" s="44">
        <f>SUM(C52,C58,C76,C93)</f>
        <v>82223755.890000001</v>
      </c>
      <c r="D51" s="19"/>
      <c r="E51" s="274" t="s">
        <v>74</v>
      </c>
      <c r="F51" s="275"/>
      <c r="G51" s="275"/>
      <c r="H51" s="52">
        <f>SUM(H52,H57,H62,H74)</f>
        <v>11005356.18</v>
      </c>
      <c r="I51" s="52">
        <f>SUM(I52,I57,I62,I74)</f>
        <v>10967411.010000002</v>
      </c>
    </row>
    <row r="52" spans="1:9" ht="35.25" customHeight="1" x14ac:dyDescent="0.25">
      <c r="A52" s="58" t="s">
        <v>75</v>
      </c>
      <c r="B52" s="21">
        <f>SUM(B53:B57)</f>
        <v>198546.56000000003</v>
      </c>
      <c r="C52" s="21">
        <f>SUM(C53:C57)</f>
        <v>354330.36000000004</v>
      </c>
      <c r="D52" s="22"/>
      <c r="E52" s="258" t="s">
        <v>76</v>
      </c>
      <c r="F52" s="259"/>
      <c r="G52" s="260"/>
      <c r="H52" s="46">
        <f>SUM(H53,H56)</f>
        <v>0</v>
      </c>
      <c r="I52" s="46">
        <f>SUM(I53,I56)</f>
        <v>0</v>
      </c>
    </row>
    <row r="53" spans="1:9" ht="30.75" customHeight="1" x14ac:dyDescent="0.25">
      <c r="A53" s="59" t="s">
        <v>77</v>
      </c>
      <c r="B53" s="60">
        <f>10586.67+187959.89</f>
        <v>198546.56000000003</v>
      </c>
      <c r="C53" s="60">
        <f>348957.65+5372.71</f>
        <v>354330.36000000004</v>
      </c>
      <c r="D53" s="26"/>
      <c r="E53" s="261" t="s">
        <v>78</v>
      </c>
      <c r="F53" s="262"/>
      <c r="G53" s="263"/>
      <c r="H53" s="61">
        <f>SUM(H54:H55)</f>
        <v>0</v>
      </c>
      <c r="I53" s="61">
        <f>SUM(I54:I55)</f>
        <v>0</v>
      </c>
    </row>
    <row r="54" spans="1:9" ht="24.95" customHeight="1" x14ac:dyDescent="0.25">
      <c r="A54" s="24" t="s">
        <v>79</v>
      </c>
      <c r="B54" s="25">
        <v>0</v>
      </c>
      <c r="C54" s="25">
        <v>0</v>
      </c>
      <c r="D54" s="26"/>
      <c r="E54" s="280" t="s">
        <v>80</v>
      </c>
      <c r="F54" s="281"/>
      <c r="G54" s="282"/>
      <c r="H54" s="62">
        <v>0</v>
      </c>
      <c r="I54" s="62">
        <v>0</v>
      </c>
    </row>
    <row r="55" spans="1:9" ht="24.95" customHeight="1" x14ac:dyDescent="0.25">
      <c r="A55" s="24" t="s">
        <v>81</v>
      </c>
      <c r="B55" s="25">
        <v>0</v>
      </c>
      <c r="C55" s="25">
        <v>0</v>
      </c>
      <c r="D55" s="26"/>
      <c r="E55" s="280" t="s">
        <v>82</v>
      </c>
      <c r="F55" s="281"/>
      <c r="G55" s="282"/>
      <c r="H55" s="62">
        <v>0</v>
      </c>
      <c r="I55" s="62">
        <v>0</v>
      </c>
    </row>
    <row r="56" spans="1:9" ht="24.95" customHeight="1" x14ac:dyDescent="0.25">
      <c r="A56" s="24" t="s">
        <v>83</v>
      </c>
      <c r="B56" s="25">
        <v>0</v>
      </c>
      <c r="C56" s="25">
        <v>0</v>
      </c>
      <c r="D56" s="26"/>
      <c r="E56" s="261" t="s">
        <v>84</v>
      </c>
      <c r="F56" s="262"/>
      <c r="G56" s="263"/>
      <c r="H56" s="63">
        <v>0</v>
      </c>
      <c r="I56" s="63">
        <v>0</v>
      </c>
    </row>
    <row r="57" spans="1:9" ht="45" customHeight="1" x14ac:dyDescent="0.25">
      <c r="A57" s="64" t="s">
        <v>85</v>
      </c>
      <c r="B57" s="25">
        <v>0</v>
      </c>
      <c r="C57" s="25">
        <v>0</v>
      </c>
      <c r="D57" s="26"/>
      <c r="E57" s="258" t="s">
        <v>86</v>
      </c>
      <c r="F57" s="259"/>
      <c r="G57" s="260"/>
      <c r="H57" s="65">
        <f>SUM(H58,H61)</f>
        <v>0</v>
      </c>
      <c r="I57" s="65">
        <f>SUM(I58,I61)</f>
        <v>0</v>
      </c>
    </row>
    <row r="58" spans="1:9" ht="33" customHeight="1" x14ac:dyDescent="0.25">
      <c r="A58" s="43" t="s">
        <v>87</v>
      </c>
      <c r="B58" s="33">
        <f>SUM(B59,B64,B69)</f>
        <v>3150043.24</v>
      </c>
      <c r="C58" s="33">
        <f>SUM(C59,C64,C69)</f>
        <v>1526638.19</v>
      </c>
      <c r="D58" s="22"/>
      <c r="E58" s="261" t="s">
        <v>78</v>
      </c>
      <c r="F58" s="262"/>
      <c r="G58" s="263"/>
      <c r="H58" s="66">
        <f>SUM(H59:H60)</f>
        <v>0</v>
      </c>
      <c r="I58" s="66">
        <f>SUM(I59:I60)</f>
        <v>0</v>
      </c>
    </row>
    <row r="59" spans="1:9" ht="24.95" customHeight="1" x14ac:dyDescent="0.25">
      <c r="A59" s="41" t="s">
        <v>88</v>
      </c>
      <c r="B59" s="34">
        <f>SUM(B60,B63)</f>
        <v>0</v>
      </c>
      <c r="C59" s="34">
        <f>SUM(C60,C63)</f>
        <v>0</v>
      </c>
      <c r="D59" s="35"/>
      <c r="E59" s="280" t="s">
        <v>80</v>
      </c>
      <c r="F59" s="281"/>
      <c r="G59" s="282"/>
      <c r="H59" s="62">
        <v>0</v>
      </c>
      <c r="I59" s="62">
        <v>0</v>
      </c>
    </row>
    <row r="60" spans="1:9" ht="24.95" customHeight="1" x14ac:dyDescent="0.25">
      <c r="A60" s="47" t="s">
        <v>89</v>
      </c>
      <c r="B60" s="48">
        <f>SUM(B61:B62)</f>
        <v>0</v>
      </c>
      <c r="C60" s="48">
        <f>SUM(C61:C62)</f>
        <v>0</v>
      </c>
      <c r="D60" s="49"/>
      <c r="E60" s="280" t="s">
        <v>82</v>
      </c>
      <c r="F60" s="281"/>
      <c r="G60" s="282"/>
      <c r="H60" s="62">
        <v>0</v>
      </c>
      <c r="I60" s="62">
        <v>0</v>
      </c>
    </row>
    <row r="61" spans="1:9" ht="24.95" customHeight="1" x14ac:dyDescent="0.25">
      <c r="A61" s="53" t="s">
        <v>80</v>
      </c>
      <c r="B61" s="51">
        <v>0</v>
      </c>
      <c r="C61" s="51">
        <v>0</v>
      </c>
      <c r="D61" s="38"/>
      <c r="E61" s="261" t="s">
        <v>84</v>
      </c>
      <c r="F61" s="272"/>
      <c r="G61" s="273"/>
      <c r="H61" s="63">
        <v>0</v>
      </c>
      <c r="I61" s="63">
        <v>0</v>
      </c>
    </row>
    <row r="62" spans="1:9" ht="32.25" customHeight="1" x14ac:dyDescent="0.25">
      <c r="A62" s="53" t="s">
        <v>82</v>
      </c>
      <c r="B62" s="51">
        <v>0</v>
      </c>
      <c r="C62" s="51">
        <v>0</v>
      </c>
      <c r="D62" s="38"/>
      <c r="E62" s="258" t="s">
        <v>90</v>
      </c>
      <c r="F62" s="259"/>
      <c r="G62" s="260"/>
      <c r="H62" s="65">
        <f>SUM(H63:H66,H69:H73)</f>
        <v>5592910.4200000009</v>
      </c>
      <c r="I62" s="65">
        <f>SUM(I63:I66,I69:I73)</f>
        <v>5253834.9200000009</v>
      </c>
    </row>
    <row r="63" spans="1:9" ht="24.95" customHeight="1" x14ac:dyDescent="0.25">
      <c r="A63" s="67" t="s">
        <v>84</v>
      </c>
      <c r="B63" s="51">
        <v>0</v>
      </c>
      <c r="C63" s="51">
        <v>0</v>
      </c>
      <c r="D63" s="38"/>
      <c r="E63" s="261" t="s">
        <v>63</v>
      </c>
      <c r="F63" s="262"/>
      <c r="G63" s="263"/>
      <c r="H63" s="63">
        <v>0</v>
      </c>
      <c r="I63" s="63">
        <v>0</v>
      </c>
    </row>
    <row r="64" spans="1:9" ht="33.75" customHeight="1" x14ac:dyDescent="0.25">
      <c r="A64" s="41" t="s">
        <v>91</v>
      </c>
      <c r="B64" s="34">
        <f>SUM(B65,B68)</f>
        <v>0</v>
      </c>
      <c r="C64" s="34">
        <f>SUM(C65,C68)</f>
        <v>0</v>
      </c>
      <c r="D64" s="35"/>
      <c r="E64" s="261" t="s">
        <v>65</v>
      </c>
      <c r="F64" s="262"/>
      <c r="G64" s="263"/>
      <c r="H64" s="63">
        <v>0</v>
      </c>
      <c r="I64" s="63">
        <v>0</v>
      </c>
    </row>
    <row r="65" spans="1:9" ht="24.95" customHeight="1" x14ac:dyDescent="0.25">
      <c r="A65" s="47" t="s">
        <v>89</v>
      </c>
      <c r="B65" s="48">
        <f>SUM(B66:B67)</f>
        <v>0</v>
      </c>
      <c r="C65" s="48">
        <f>SUM(C66:C67)</f>
        <v>0</v>
      </c>
      <c r="D65" s="49"/>
      <c r="E65" s="261" t="s">
        <v>66</v>
      </c>
      <c r="F65" s="262"/>
      <c r="G65" s="263"/>
      <c r="H65" s="63">
        <v>0</v>
      </c>
      <c r="I65" s="63">
        <v>0</v>
      </c>
    </row>
    <row r="66" spans="1:9" ht="24.95" customHeight="1" x14ac:dyDescent="0.25">
      <c r="A66" s="53" t="s">
        <v>80</v>
      </c>
      <c r="B66" s="51">
        <v>0</v>
      </c>
      <c r="C66" s="51">
        <v>0</v>
      </c>
      <c r="D66" s="38"/>
      <c r="E66" s="261" t="s">
        <v>92</v>
      </c>
      <c r="F66" s="262"/>
      <c r="G66" s="263"/>
      <c r="H66" s="66">
        <f>SUM(H67:H68)</f>
        <v>1920282.11</v>
      </c>
      <c r="I66" s="66">
        <f>SUM(I67:I68)</f>
        <v>1285702.1100000001</v>
      </c>
    </row>
    <row r="67" spans="1:9" ht="24.95" customHeight="1" x14ac:dyDescent="0.25">
      <c r="A67" s="53" t="s">
        <v>82</v>
      </c>
      <c r="B67" s="51">
        <v>0</v>
      </c>
      <c r="C67" s="51">
        <v>0</v>
      </c>
      <c r="D67" s="38"/>
      <c r="E67" s="280" t="s">
        <v>80</v>
      </c>
      <c r="F67" s="289"/>
      <c r="G67" s="290"/>
      <c r="H67" s="62">
        <f>1920282.11</f>
        <v>1920282.11</v>
      </c>
      <c r="I67" s="62">
        <f>1669320.83-I44</f>
        <v>1285702.1100000001</v>
      </c>
    </row>
    <row r="68" spans="1:9" ht="24.95" customHeight="1" x14ac:dyDescent="0.25">
      <c r="A68" s="47" t="s">
        <v>84</v>
      </c>
      <c r="B68" s="37">
        <v>0</v>
      </c>
      <c r="C68" s="37">
        <v>0</v>
      </c>
      <c r="D68" s="38"/>
      <c r="E68" s="280" t="s">
        <v>82</v>
      </c>
      <c r="F68" s="289"/>
      <c r="G68" s="290"/>
      <c r="H68" s="62">
        <v>0</v>
      </c>
      <c r="I68" s="62">
        <v>0</v>
      </c>
    </row>
    <row r="69" spans="1:9" ht="24.95" customHeight="1" x14ac:dyDescent="0.25">
      <c r="A69" s="41" t="s">
        <v>93</v>
      </c>
      <c r="B69" s="34">
        <f>SUM(B70,B73:B75)</f>
        <v>3150043.24</v>
      </c>
      <c r="C69" s="34">
        <f>SUM(C70,C73:C75)</f>
        <v>1526638.19</v>
      </c>
      <c r="D69" s="35"/>
      <c r="E69" s="261" t="s">
        <v>94</v>
      </c>
      <c r="F69" s="262"/>
      <c r="G69" s="263"/>
      <c r="H69" s="63">
        <v>0</v>
      </c>
      <c r="I69" s="63">
        <v>0</v>
      </c>
    </row>
    <row r="70" spans="1:9" ht="24.95" customHeight="1" x14ac:dyDescent="0.25">
      <c r="A70" s="47" t="s">
        <v>95</v>
      </c>
      <c r="B70" s="48">
        <f>SUM(B71:B72)</f>
        <v>545248.85</v>
      </c>
      <c r="C70" s="48">
        <f>SUM(C71:C72)</f>
        <v>203674.27</v>
      </c>
      <c r="D70" s="49"/>
      <c r="E70" s="261" t="s">
        <v>96</v>
      </c>
      <c r="F70" s="262"/>
      <c r="G70" s="263"/>
      <c r="H70" s="63">
        <v>0</v>
      </c>
      <c r="I70" s="63">
        <v>0</v>
      </c>
    </row>
    <row r="71" spans="1:9" ht="24.95" customHeight="1" x14ac:dyDescent="0.25">
      <c r="A71" s="53" t="s">
        <v>80</v>
      </c>
      <c r="B71" s="51">
        <v>545248.85</v>
      </c>
      <c r="C71" s="51">
        <v>203674.27</v>
      </c>
      <c r="D71" s="38"/>
      <c r="E71" s="261" t="s">
        <v>97</v>
      </c>
      <c r="F71" s="262"/>
      <c r="G71" s="263"/>
      <c r="H71" s="63">
        <v>2766911.7</v>
      </c>
      <c r="I71" s="63">
        <v>3295038.25</v>
      </c>
    </row>
    <row r="72" spans="1:9" ht="24.95" customHeight="1" x14ac:dyDescent="0.25">
      <c r="A72" s="53" t="s">
        <v>82</v>
      </c>
      <c r="B72" s="51">
        <v>0</v>
      </c>
      <c r="C72" s="51">
        <v>0</v>
      </c>
      <c r="D72" s="38"/>
      <c r="E72" s="261" t="s">
        <v>98</v>
      </c>
      <c r="F72" s="262"/>
      <c r="G72" s="263"/>
      <c r="H72" s="63">
        <v>107743.78</v>
      </c>
      <c r="I72" s="63">
        <v>96659.65</v>
      </c>
    </row>
    <row r="73" spans="1:9" ht="32.25" customHeight="1" x14ac:dyDescent="0.25">
      <c r="A73" s="47" t="s">
        <v>99</v>
      </c>
      <c r="B73" s="37">
        <v>293.67</v>
      </c>
      <c r="C73" s="37">
        <v>94.71</v>
      </c>
      <c r="D73" s="38"/>
      <c r="E73" s="261" t="s">
        <v>100</v>
      </c>
      <c r="F73" s="262"/>
      <c r="G73" s="263"/>
      <c r="H73" s="63">
        <f>1181591.55-H44</f>
        <v>797972.83000000007</v>
      </c>
      <c r="I73" s="63">
        <v>576434.91</v>
      </c>
    </row>
    <row r="74" spans="1:9" ht="24.95" customHeight="1" x14ac:dyDescent="0.25">
      <c r="A74" s="47" t="s">
        <v>101</v>
      </c>
      <c r="B74" s="37">
        <v>2604500.7200000002</v>
      </c>
      <c r="C74" s="37">
        <v>1322869.21</v>
      </c>
      <c r="D74" s="38"/>
      <c r="E74" s="258" t="s">
        <v>102</v>
      </c>
      <c r="F74" s="259"/>
      <c r="G74" s="260"/>
      <c r="H74" s="46">
        <f>SUM(H75:H79)</f>
        <v>5412445.7599999998</v>
      </c>
      <c r="I74" s="46">
        <f>SUM(I75:I79)</f>
        <v>5713576.0899999999</v>
      </c>
    </row>
    <row r="75" spans="1:9" ht="32.25" customHeight="1" x14ac:dyDescent="0.25">
      <c r="A75" s="47" t="s">
        <v>103</v>
      </c>
      <c r="B75" s="37">
        <v>0</v>
      </c>
      <c r="C75" s="37">
        <v>0</v>
      </c>
      <c r="D75" s="38"/>
      <c r="E75" s="261" t="s">
        <v>104</v>
      </c>
      <c r="F75" s="262"/>
      <c r="G75" s="263"/>
      <c r="H75" s="39">
        <v>1250320.6200000001</v>
      </c>
      <c r="I75" s="39">
        <v>1355350.38</v>
      </c>
    </row>
    <row r="76" spans="1:9" ht="33" customHeight="1" x14ac:dyDescent="0.25">
      <c r="A76" s="43" t="s">
        <v>105</v>
      </c>
      <c r="B76" s="33">
        <f>SUM(B77,B92)</f>
        <v>77472164.109999999</v>
      </c>
      <c r="C76" s="33">
        <f>SUM(C77,C92)</f>
        <v>80206276.329999998</v>
      </c>
      <c r="D76" s="22"/>
      <c r="E76" s="261" t="s">
        <v>106</v>
      </c>
      <c r="F76" s="262"/>
      <c r="G76" s="263"/>
      <c r="H76" s="39">
        <v>4072787.71</v>
      </c>
      <c r="I76" s="39">
        <v>4276627.71</v>
      </c>
    </row>
    <row r="77" spans="1:9" ht="29.25" customHeight="1" x14ac:dyDescent="0.25">
      <c r="A77" s="41" t="s">
        <v>107</v>
      </c>
      <c r="B77" s="34">
        <f>SUM(B78,B83,B88)</f>
        <v>77472164.109999999</v>
      </c>
      <c r="C77" s="34">
        <f>SUM(C78,C83,C88)</f>
        <v>80206276.329999998</v>
      </c>
      <c r="D77" s="35"/>
      <c r="E77" s="261" t="s">
        <v>108</v>
      </c>
      <c r="F77" s="262"/>
      <c r="G77" s="263"/>
      <c r="H77" s="39">
        <v>550</v>
      </c>
      <c r="I77" s="39">
        <v>550</v>
      </c>
    </row>
    <row r="78" spans="1:9" ht="24.95" customHeight="1" x14ac:dyDescent="0.25">
      <c r="A78" s="47" t="s">
        <v>48</v>
      </c>
      <c r="B78" s="48">
        <f>SUM(B79:B82)</f>
        <v>0</v>
      </c>
      <c r="C78" s="48">
        <f>SUM(C79:C82)</f>
        <v>0</v>
      </c>
      <c r="D78" s="49"/>
      <c r="E78" s="264" t="s">
        <v>109</v>
      </c>
      <c r="F78" s="265"/>
      <c r="G78" s="266"/>
      <c r="H78" s="39">
        <v>0</v>
      </c>
      <c r="I78" s="39">
        <v>0</v>
      </c>
    </row>
    <row r="79" spans="1:9" ht="24.95" customHeight="1" x14ac:dyDescent="0.25">
      <c r="A79" s="53" t="s">
        <v>50</v>
      </c>
      <c r="B79" s="51">
        <v>0</v>
      </c>
      <c r="C79" s="51">
        <v>0</v>
      </c>
      <c r="D79" s="38"/>
      <c r="E79" s="264" t="s">
        <v>110</v>
      </c>
      <c r="F79" s="265"/>
      <c r="G79" s="266"/>
      <c r="H79" s="39">
        <v>88787.43</v>
      </c>
      <c r="I79" s="39">
        <v>81048</v>
      </c>
    </row>
    <row r="80" spans="1:9" ht="24.95" customHeight="1" x14ac:dyDescent="0.25">
      <c r="A80" s="53" t="s">
        <v>52</v>
      </c>
      <c r="B80" s="51">
        <v>0</v>
      </c>
      <c r="C80" s="51">
        <v>0</v>
      </c>
      <c r="D80" s="38"/>
      <c r="E80" s="305"/>
      <c r="F80" s="306"/>
      <c r="G80" s="307"/>
      <c r="H80" s="31"/>
      <c r="I80" s="31"/>
    </row>
    <row r="81" spans="1:9" ht="24.95" customHeight="1" x14ac:dyDescent="0.25">
      <c r="A81" s="53" t="s">
        <v>54</v>
      </c>
      <c r="B81" s="51">
        <v>0</v>
      </c>
      <c r="C81" s="51">
        <v>0</v>
      </c>
      <c r="D81" s="38"/>
      <c r="E81" s="308" t="s">
        <v>111</v>
      </c>
      <c r="F81" s="309"/>
      <c r="G81" s="310"/>
      <c r="H81" s="52">
        <f>SUM(H82:H83)</f>
        <v>72486868.129999995</v>
      </c>
      <c r="I81" s="52">
        <f>SUM(I82:I83)</f>
        <v>85586808.180000007</v>
      </c>
    </row>
    <row r="82" spans="1:9" ht="24.95" customHeight="1" x14ac:dyDescent="0.25">
      <c r="A82" s="53" t="s">
        <v>112</v>
      </c>
      <c r="B82" s="51">
        <v>0</v>
      </c>
      <c r="C82" s="51">
        <v>0</v>
      </c>
      <c r="D82" s="38"/>
      <c r="E82" s="249" t="s">
        <v>113</v>
      </c>
      <c r="F82" s="250"/>
      <c r="G82" s="251"/>
      <c r="H82" s="42">
        <v>0</v>
      </c>
      <c r="I82" s="42">
        <v>0</v>
      </c>
    </row>
    <row r="83" spans="1:9" ht="24.95" customHeight="1" x14ac:dyDescent="0.25">
      <c r="A83" s="47" t="s">
        <v>114</v>
      </c>
      <c r="B83" s="48">
        <f>SUM(B84:B87)</f>
        <v>19895458.800000001</v>
      </c>
      <c r="C83" s="48">
        <f>SUM(C84:C87)</f>
        <v>3371625</v>
      </c>
      <c r="D83" s="49"/>
      <c r="E83" s="249" t="s">
        <v>72</v>
      </c>
      <c r="F83" s="250"/>
      <c r="G83" s="250"/>
      <c r="H83" s="46">
        <f>SUM(H84:H85)</f>
        <v>72486868.129999995</v>
      </c>
      <c r="I83" s="46">
        <f>SUM(I84:I85)</f>
        <v>85586808.180000007</v>
      </c>
    </row>
    <row r="84" spans="1:9" ht="24.95" customHeight="1" x14ac:dyDescent="0.25">
      <c r="A84" s="53" t="s">
        <v>50</v>
      </c>
      <c r="B84" s="51">
        <v>0</v>
      </c>
      <c r="C84" s="51">
        <v>0</v>
      </c>
      <c r="D84" s="38"/>
      <c r="E84" s="291" t="s">
        <v>55</v>
      </c>
      <c r="F84" s="292"/>
      <c r="G84" s="293"/>
      <c r="H84" s="39">
        <v>12268020.5</v>
      </c>
      <c r="I84" s="39">
        <v>10557418.960000001</v>
      </c>
    </row>
    <row r="85" spans="1:9" ht="24.95" customHeight="1" x14ac:dyDescent="0.25">
      <c r="A85" s="53" t="s">
        <v>52</v>
      </c>
      <c r="B85" s="51">
        <v>19895458.800000001</v>
      </c>
      <c r="C85" s="51">
        <v>3371625</v>
      </c>
      <c r="D85" s="38"/>
      <c r="E85" s="291" t="s">
        <v>57</v>
      </c>
      <c r="F85" s="292"/>
      <c r="G85" s="293"/>
      <c r="H85" s="39">
        <f>72486868.13-H84</f>
        <v>60218847.629999995</v>
      </c>
      <c r="I85" s="39">
        <f>85582192.75+4615.43-I84</f>
        <v>75029389.219999999</v>
      </c>
    </row>
    <row r="86" spans="1:9" ht="24.95" customHeight="1" x14ac:dyDescent="0.25">
      <c r="A86" s="53" t="s">
        <v>54</v>
      </c>
      <c r="B86" s="51">
        <v>0</v>
      </c>
      <c r="C86" s="51">
        <v>0</v>
      </c>
      <c r="D86" s="38"/>
      <c r="E86" s="294"/>
      <c r="F86" s="295"/>
      <c r="G86" s="295"/>
      <c r="H86" s="27"/>
      <c r="I86" s="27"/>
    </row>
    <row r="87" spans="1:9" ht="24.95" customHeight="1" x14ac:dyDescent="0.25">
      <c r="A87" s="53" t="s">
        <v>112</v>
      </c>
      <c r="B87" s="51">
        <v>0</v>
      </c>
      <c r="C87" s="51">
        <v>0</v>
      </c>
      <c r="D87" s="38"/>
      <c r="E87" s="296"/>
      <c r="F87" s="297"/>
      <c r="G87" s="297"/>
      <c r="H87" s="27"/>
      <c r="I87" s="27"/>
    </row>
    <row r="88" spans="1:9" ht="24.95" customHeight="1" x14ac:dyDescent="0.25">
      <c r="A88" s="47" t="s">
        <v>115</v>
      </c>
      <c r="B88" s="48">
        <f>SUM(B89:B91)</f>
        <v>57576705.310000002</v>
      </c>
      <c r="C88" s="48">
        <f>SUM(C89:C91)</f>
        <v>76834651.329999998</v>
      </c>
      <c r="D88" s="49"/>
      <c r="E88" s="298"/>
      <c r="F88" s="299"/>
      <c r="G88" s="300"/>
      <c r="H88" s="27"/>
      <c r="I88" s="27"/>
    </row>
    <row r="89" spans="1:9" ht="24.95" customHeight="1" x14ac:dyDescent="0.25">
      <c r="A89" s="53" t="s">
        <v>116</v>
      </c>
      <c r="B89" s="51">
        <f>1741.47+54418123.39+2797876.96+99953.99+5500.37+253509.13</f>
        <v>57576705.310000002</v>
      </c>
      <c r="C89" s="51">
        <v>76834651.329999998</v>
      </c>
      <c r="D89" s="38"/>
      <c r="E89" s="68"/>
      <c r="F89" s="69"/>
      <c r="G89" s="70"/>
      <c r="H89" s="27"/>
      <c r="I89" s="27"/>
    </row>
    <row r="90" spans="1:9" ht="24.95" customHeight="1" x14ac:dyDescent="0.25">
      <c r="A90" s="53" t="s">
        <v>117</v>
      </c>
      <c r="B90" s="51">
        <v>0</v>
      </c>
      <c r="C90" s="51">
        <v>0</v>
      </c>
      <c r="D90" s="38"/>
      <c r="E90" s="301"/>
      <c r="F90" s="302"/>
      <c r="G90" s="302"/>
      <c r="H90" s="54"/>
      <c r="I90" s="54"/>
    </row>
    <row r="91" spans="1:9" ht="24.95" customHeight="1" x14ac:dyDescent="0.25">
      <c r="A91" s="53" t="s">
        <v>118</v>
      </c>
      <c r="B91" s="51">
        <v>0</v>
      </c>
      <c r="C91" s="51">
        <v>0</v>
      </c>
      <c r="D91" s="38"/>
      <c r="E91" s="303"/>
      <c r="F91" s="304"/>
      <c r="G91" s="304"/>
      <c r="H91" s="54"/>
      <c r="I91" s="54"/>
    </row>
    <row r="92" spans="1:9" ht="24.95" customHeight="1" x14ac:dyDescent="0.25">
      <c r="A92" s="41" t="s">
        <v>119</v>
      </c>
      <c r="B92" s="25">
        <v>0</v>
      </c>
      <c r="C92" s="25">
        <v>0</v>
      </c>
      <c r="D92" s="26"/>
      <c r="E92" s="316"/>
      <c r="F92" s="317"/>
      <c r="G92" s="317"/>
      <c r="H92" s="54"/>
      <c r="I92" s="54"/>
    </row>
    <row r="93" spans="1:9" ht="33.75" thickBot="1" x14ac:dyDescent="0.3">
      <c r="A93" s="71" t="s">
        <v>120</v>
      </c>
      <c r="B93" s="72">
        <f>41103.85+51572.61</f>
        <v>92676.459999999992</v>
      </c>
      <c r="C93" s="72">
        <f>77260.92+59250.09</f>
        <v>136511.01</v>
      </c>
      <c r="D93" s="73"/>
      <c r="E93" s="316"/>
      <c r="F93" s="317"/>
      <c r="G93" s="317"/>
      <c r="H93" s="54"/>
      <c r="I93" s="54"/>
    </row>
    <row r="94" spans="1:9" ht="33.75" thickBot="1" x14ac:dyDescent="0.3">
      <c r="A94" s="57" t="s">
        <v>121</v>
      </c>
      <c r="B94" s="74">
        <v>0</v>
      </c>
      <c r="C94" s="74">
        <v>0</v>
      </c>
      <c r="D94" s="19"/>
      <c r="E94" s="316"/>
      <c r="F94" s="317"/>
      <c r="G94" s="317"/>
      <c r="H94" s="54"/>
      <c r="I94" s="54"/>
    </row>
    <row r="95" spans="1:9" ht="17.25" thickBot="1" x14ac:dyDescent="0.3">
      <c r="A95" s="57" t="s">
        <v>122</v>
      </c>
      <c r="B95" s="74">
        <v>0</v>
      </c>
      <c r="C95" s="74">
        <v>0</v>
      </c>
      <c r="D95" s="19"/>
      <c r="E95" s="318"/>
      <c r="F95" s="319"/>
      <c r="G95" s="319"/>
      <c r="H95" s="75"/>
      <c r="I95" s="75"/>
    </row>
    <row r="96" spans="1:9" ht="17.25" thickBot="1" x14ac:dyDescent="0.3">
      <c r="A96" s="76" t="s">
        <v>123</v>
      </c>
      <c r="B96" s="77">
        <f>SUM(B8,B51,B94,B95)</f>
        <v>336102172.49000001</v>
      </c>
      <c r="C96" s="77">
        <f>SUM(C8,C51,C94,C95)</f>
        <v>353617757.46000004</v>
      </c>
      <c r="D96" s="78"/>
      <c r="E96" s="320" t="s">
        <v>124</v>
      </c>
      <c r="F96" s="321"/>
      <c r="G96" s="321"/>
      <c r="H96" s="77">
        <f>SUM(H8,H27)</f>
        <v>336102172.49000001</v>
      </c>
      <c r="I96" s="77">
        <f>SUM(I8,I27)</f>
        <v>353617757.46000004</v>
      </c>
    </row>
    <row r="97" spans="1:9" ht="16.5" x14ac:dyDescent="0.25">
      <c r="A97" s="79"/>
      <c r="B97" s="80"/>
      <c r="C97" s="80"/>
      <c r="D97" s="81"/>
      <c r="E97" s="79"/>
      <c r="F97" s="79"/>
      <c r="G97" s="79"/>
      <c r="H97" s="82"/>
      <c r="I97" s="82"/>
    </row>
    <row r="98" spans="1:9" x14ac:dyDescent="0.25">
      <c r="A98" s="322" t="s">
        <v>125</v>
      </c>
      <c r="B98" s="322"/>
      <c r="C98" s="322"/>
      <c r="D98" s="322"/>
      <c r="E98" s="322"/>
      <c r="F98" s="322"/>
      <c r="G98" s="322"/>
      <c r="H98" s="322"/>
      <c r="I98" s="322"/>
    </row>
    <row r="99" spans="1:9" x14ac:dyDescent="0.25">
      <c r="A99" s="83"/>
      <c r="B99" s="84"/>
      <c r="C99" s="84"/>
      <c r="D99" s="84"/>
      <c r="E99" s="84"/>
      <c r="F99" s="83"/>
      <c r="G99" s="83"/>
      <c r="H99" s="83"/>
      <c r="I99" s="83"/>
    </row>
    <row r="100" spans="1:9" ht="16.5" x14ac:dyDescent="0.25">
      <c r="A100" s="81"/>
      <c r="B100" s="85"/>
      <c r="C100" s="85"/>
      <c r="D100" s="85"/>
      <c r="E100" s="85"/>
      <c r="F100" s="81"/>
      <c r="G100" s="81"/>
      <c r="H100" s="81"/>
      <c r="I100" s="81"/>
    </row>
    <row r="101" spans="1:9" ht="16.5" x14ac:dyDescent="0.25">
      <c r="A101" s="86"/>
      <c r="B101" s="85"/>
      <c r="C101" s="311"/>
      <c r="D101" s="311"/>
      <c r="E101" s="311"/>
      <c r="F101" s="312"/>
      <c r="G101" s="312"/>
      <c r="H101" s="312"/>
      <c r="I101" s="81"/>
    </row>
    <row r="102" spans="1:9" x14ac:dyDescent="0.25">
      <c r="A102" s="87" t="s">
        <v>126</v>
      </c>
      <c r="B102" s="88"/>
      <c r="C102" s="89" t="s">
        <v>127</v>
      </c>
      <c r="D102" s="90"/>
      <c r="E102" s="91"/>
      <c r="F102" s="313" t="s">
        <v>128</v>
      </c>
      <c r="G102" s="313"/>
      <c r="H102" s="313"/>
      <c r="I102" s="92"/>
    </row>
    <row r="103" spans="1:9" x14ac:dyDescent="0.25">
      <c r="A103" s="93" t="s">
        <v>129</v>
      </c>
      <c r="B103" s="88"/>
      <c r="C103" s="314" t="s">
        <v>130</v>
      </c>
      <c r="D103" s="314"/>
      <c r="E103" s="314"/>
      <c r="F103" s="315" t="s">
        <v>131</v>
      </c>
      <c r="G103" s="315"/>
      <c r="H103" s="315"/>
      <c r="I103" s="94"/>
    </row>
    <row r="104" spans="1:9" x14ac:dyDescent="0.25">
      <c r="A104" s="95" t="s">
        <v>132</v>
      </c>
      <c r="B104" s="96"/>
      <c r="C104" s="96"/>
      <c r="D104" s="96"/>
      <c r="E104" s="96"/>
      <c r="F104" s="97"/>
      <c r="G104" s="97"/>
      <c r="H104" s="97"/>
      <c r="I104" s="97"/>
    </row>
    <row r="105" spans="1:9" x14ac:dyDescent="0.25">
      <c r="A105" s="97"/>
      <c r="B105" s="96"/>
      <c r="C105" s="96"/>
      <c r="D105" s="96"/>
      <c r="E105" s="96"/>
      <c r="F105" s="97"/>
      <c r="G105" s="97"/>
      <c r="H105" s="97"/>
      <c r="I105" s="97"/>
    </row>
    <row r="106" spans="1:9" x14ac:dyDescent="0.25">
      <c r="A106" s="97"/>
      <c r="B106" s="96"/>
      <c r="C106" s="96"/>
      <c r="D106" s="96"/>
      <c r="E106" s="96"/>
      <c r="F106" s="97"/>
      <c r="G106" s="97"/>
      <c r="H106" s="97"/>
      <c r="I106" s="97"/>
    </row>
    <row r="107" spans="1:9" x14ac:dyDescent="0.25">
      <c r="A107" s="97"/>
      <c r="B107" s="96"/>
      <c r="C107" s="96"/>
      <c r="D107" s="96"/>
      <c r="E107" s="96"/>
      <c r="F107" s="97"/>
      <c r="G107" s="97"/>
      <c r="H107" s="97"/>
      <c r="I107" s="97"/>
    </row>
  </sheetData>
  <mergeCells count="102">
    <mergeCell ref="C101:E101"/>
    <mergeCell ref="F101:H101"/>
    <mergeCell ref="F102:H102"/>
    <mergeCell ref="C103:E103"/>
    <mergeCell ref="F103:H103"/>
    <mergeCell ref="E92:G92"/>
    <mergeCell ref="E93:G93"/>
    <mergeCell ref="E94:G94"/>
    <mergeCell ref="E95:G95"/>
    <mergeCell ref="E96:G96"/>
    <mergeCell ref="A98:I98"/>
    <mergeCell ref="E85:G85"/>
    <mergeCell ref="E86:G86"/>
    <mergeCell ref="E87:G87"/>
    <mergeCell ref="E88:G88"/>
    <mergeCell ref="E90:G90"/>
    <mergeCell ref="E91:G91"/>
    <mergeCell ref="E79:G79"/>
    <mergeCell ref="E80:G80"/>
    <mergeCell ref="E81:G81"/>
    <mergeCell ref="E82:G82"/>
    <mergeCell ref="E83:G83"/>
    <mergeCell ref="E84:G84"/>
    <mergeCell ref="E73:G73"/>
    <mergeCell ref="E74:G74"/>
    <mergeCell ref="E75:G75"/>
    <mergeCell ref="E76:G76"/>
    <mergeCell ref="E77:G77"/>
    <mergeCell ref="E78:G78"/>
    <mergeCell ref="E67:G67"/>
    <mergeCell ref="E68:G68"/>
    <mergeCell ref="E69:G69"/>
    <mergeCell ref="E70:G70"/>
    <mergeCell ref="E71:G71"/>
    <mergeCell ref="E72:G72"/>
    <mergeCell ref="E61:G61"/>
    <mergeCell ref="E62:G62"/>
    <mergeCell ref="E63:G63"/>
    <mergeCell ref="E64:G64"/>
    <mergeCell ref="E65:G65"/>
    <mergeCell ref="E66:G66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E39:G39"/>
    <mergeCell ref="E40:G40"/>
    <mergeCell ref="E41:G41"/>
    <mergeCell ref="E42:G42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6:G6"/>
    <mergeCell ref="E8:G8"/>
    <mergeCell ref="E9:G9"/>
    <mergeCell ref="E10:G10"/>
    <mergeCell ref="E11:G11"/>
    <mergeCell ref="E12:G12"/>
    <mergeCell ref="A1:A2"/>
    <mergeCell ref="B1:G3"/>
    <mergeCell ref="H1:I3"/>
    <mergeCell ref="A4:A5"/>
    <mergeCell ref="B4:C4"/>
    <mergeCell ref="E4:G5"/>
    <mergeCell ref="H4:I4"/>
    <mergeCell ref="E13:G13"/>
    <mergeCell ref="E14:G14"/>
  </mergeCells>
  <conditionalFormatting sqref="H11">
    <cfRule type="expression" dxfId="33" priority="7">
      <formula>AND(ISBLANK($H$12)=FALSE,$H$11&lt;$H$12)</formula>
    </cfRule>
  </conditionalFormatting>
  <conditionalFormatting sqref="H14">
    <cfRule type="expression" dxfId="32" priority="6">
      <formula>AND(ISBLANK($H$15)=FALSE,$H$14&lt;$H$15)</formula>
    </cfRule>
  </conditionalFormatting>
  <conditionalFormatting sqref="H17">
    <cfRule type="expression" dxfId="31" priority="5">
      <formula>AND((OR(ISBLANK($H$18)=FALSE,ISBLANK($H$19)=FALSE)),$H$17&lt;SUM($H$18:$H$19))</formula>
    </cfRule>
  </conditionalFormatting>
  <conditionalFormatting sqref="H96">
    <cfRule type="cellIs" dxfId="30" priority="4" operator="notEqual">
      <formula>$B$96</formula>
    </cfRule>
  </conditionalFormatting>
  <conditionalFormatting sqref="I11">
    <cfRule type="expression" dxfId="29" priority="3">
      <formula>AND(ISBLANK($H$12)=FALSE,$H$11&lt;$H$12)</formula>
    </cfRule>
  </conditionalFormatting>
  <conditionalFormatting sqref="I14">
    <cfRule type="expression" dxfId="28" priority="2">
      <formula>AND(ISBLANK($H$15)=FALSE,$H$14&lt;$H$15)</formula>
    </cfRule>
  </conditionalFormatting>
  <conditionalFormatting sqref="I17">
    <cfRule type="expression" dxfId="27" priority="1">
      <formula>AND((OR(ISBLANK($H$18)=FALSE,ISBLANK($H$19)=FALSE)),$H$17&lt;SUM($H$18:$H$19))</formula>
    </cfRule>
  </conditionalFormatting>
  <dataValidations count="1">
    <dataValidation type="textLength" allowBlank="1" showInputMessage="1" showErrorMessage="1" error="dozwolona wartość musi zawierać 2 miejsca po przecinku" sqref="B16:C22 B24:C26 B28:C29 B32:C35 B37:C40 B42:C46 B48:C49 B53:C57 B61:C63 B66:C68 B71:C75 B79:C82 H84:I85 B10:C13 H9:I9 H11:I12 H14:I15 H17:I19 H21:I21 H82:I82 H25:I25 H29:I29 H31:I32 H34:I35 H37:I38 H40:I44 I23 H54:I56 H59:I61 H63:I65 H67:I73 H75:I79 B89:C95 B84:C87" xr:uid="{00000000-0002-0000-0000-000000000000}">
      <formula1>0</formula1>
      <formula2>IF(B9=TRUNC(B9),LEN(B9),LEN(RIGHT(B9,FIND(",",B9,1)))+2)</formula2>
    </dataValidation>
  </dataValidations>
  <pageMargins left="0.31496062992125984" right="0.31496062992125984" top="0.74803149606299213" bottom="0.74803149606299213" header="0.31496062992125984" footer="0.31496062992125984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opLeftCell="A61" zoomScale="140" zoomScaleNormal="140" workbookViewId="0">
      <selection activeCell="H1" sqref="H1"/>
    </sheetView>
  </sheetViews>
  <sheetFormatPr defaultRowHeight="15" x14ac:dyDescent="0.25"/>
  <cols>
    <col min="2" max="2" width="40" customWidth="1"/>
    <col min="3" max="3" width="19.5703125" customWidth="1"/>
    <col min="4" max="4" width="20.5703125" customWidth="1"/>
    <col min="6" max="6" width="13.7109375" bestFit="1" customWidth="1"/>
    <col min="8" max="8" width="15" bestFit="1" customWidth="1"/>
  </cols>
  <sheetData>
    <row r="1" spans="1:8" ht="15" customHeight="1" x14ac:dyDescent="0.25">
      <c r="A1" s="323" t="s">
        <v>297</v>
      </c>
      <c r="B1" s="324"/>
      <c r="C1" s="325" t="s">
        <v>298</v>
      </c>
      <c r="D1" s="326"/>
    </row>
    <row r="2" spans="1:8" x14ac:dyDescent="0.25">
      <c r="A2" s="331" t="s">
        <v>3</v>
      </c>
      <c r="B2" s="332"/>
      <c r="C2" s="327"/>
      <c r="D2" s="328"/>
    </row>
    <row r="3" spans="1:8" x14ac:dyDescent="0.25">
      <c r="A3" s="331"/>
      <c r="B3" s="332"/>
      <c r="C3" s="327"/>
      <c r="D3" s="328"/>
    </row>
    <row r="4" spans="1:8" ht="15.75" thickBot="1" x14ac:dyDescent="0.3">
      <c r="A4" s="156"/>
      <c r="B4" s="157"/>
      <c r="C4" s="329"/>
      <c r="D4" s="330"/>
    </row>
    <row r="5" spans="1:8" ht="15.75" thickBot="1" x14ac:dyDescent="0.3">
      <c r="A5" s="158" t="s">
        <v>299</v>
      </c>
      <c r="B5" s="159" t="s">
        <v>237</v>
      </c>
      <c r="C5" s="160" t="s">
        <v>238</v>
      </c>
      <c r="D5" s="161" t="s">
        <v>239</v>
      </c>
    </row>
    <row r="6" spans="1:8" ht="31.5" x14ac:dyDescent="0.25">
      <c r="A6" s="162" t="s">
        <v>300</v>
      </c>
      <c r="B6" s="163" t="s">
        <v>301</v>
      </c>
      <c r="C6" s="164">
        <f>C8+C9+C10+C11</f>
        <v>152313894.47999999</v>
      </c>
      <c r="D6" s="164">
        <f>D8+D9+D10+D11</f>
        <v>148969767.78</v>
      </c>
    </row>
    <row r="7" spans="1:8" ht="24.75" customHeight="1" x14ac:dyDescent="0.25">
      <c r="A7" s="165"/>
      <c r="B7" s="166" t="s">
        <v>302</v>
      </c>
      <c r="C7" s="167">
        <v>0</v>
      </c>
      <c r="D7" s="168">
        <v>0</v>
      </c>
      <c r="H7" s="169"/>
    </row>
    <row r="8" spans="1:8" ht="23.25" customHeight="1" x14ac:dyDescent="0.25">
      <c r="A8" s="170" t="s">
        <v>137</v>
      </c>
      <c r="B8" s="171" t="s">
        <v>303</v>
      </c>
      <c r="C8" s="172">
        <f>142126916.92+9872382.6+203983.12</f>
        <v>152203282.63999999</v>
      </c>
      <c r="D8" s="168">
        <f>140971554.83+7613778.22+210962.7</f>
        <v>148796295.75</v>
      </c>
      <c r="H8" s="169"/>
    </row>
    <row r="9" spans="1:8" ht="25.5" x14ac:dyDescent="0.25">
      <c r="A9" s="170" t="s">
        <v>304</v>
      </c>
      <c r="B9" s="171" t="s">
        <v>305</v>
      </c>
      <c r="C9" s="172">
        <v>0</v>
      </c>
      <c r="D9" s="168">
        <v>0</v>
      </c>
      <c r="H9" s="169"/>
    </row>
    <row r="10" spans="1:8" ht="25.5" x14ac:dyDescent="0.25">
      <c r="A10" s="170" t="s">
        <v>306</v>
      </c>
      <c r="B10" s="171" t="s">
        <v>307</v>
      </c>
      <c r="C10" s="172">
        <v>106727.96</v>
      </c>
      <c r="D10" s="168">
        <v>172073.38</v>
      </c>
    </row>
    <row r="11" spans="1:8" ht="25.5" x14ac:dyDescent="0.25">
      <c r="A11" s="170" t="s">
        <v>308</v>
      </c>
      <c r="B11" s="171" t="s">
        <v>309</v>
      </c>
      <c r="C11" s="172">
        <f>3903.79-19.91</f>
        <v>3883.88</v>
      </c>
      <c r="D11" s="168">
        <v>1398.65</v>
      </c>
    </row>
    <row r="12" spans="1:8" ht="15.75" x14ac:dyDescent="0.25">
      <c r="A12" s="173" t="s">
        <v>310</v>
      </c>
      <c r="B12" s="174" t="s">
        <v>311</v>
      </c>
      <c r="C12" s="175">
        <f>C13+C14+C15+C16+C18+C19+C21+C22</f>
        <v>158213433.35999998</v>
      </c>
      <c r="D12" s="175">
        <f>D13+D14+D15+D16+D18+D19+D21+D22</f>
        <v>149670532.24000001</v>
      </c>
    </row>
    <row r="13" spans="1:8" ht="24" customHeight="1" x14ac:dyDescent="0.25">
      <c r="A13" s="170" t="s">
        <v>137</v>
      </c>
      <c r="B13" s="171" t="s">
        <v>312</v>
      </c>
      <c r="C13" s="172">
        <v>11869037.199999999</v>
      </c>
      <c r="D13" s="168">
        <v>6645001.4500000002</v>
      </c>
    </row>
    <row r="14" spans="1:8" ht="21.75" customHeight="1" x14ac:dyDescent="0.25">
      <c r="A14" s="170" t="s">
        <v>304</v>
      </c>
      <c r="B14" s="171" t="s">
        <v>313</v>
      </c>
      <c r="C14" s="172">
        <v>11865187.34</v>
      </c>
      <c r="D14" s="168">
        <v>10652827.4</v>
      </c>
      <c r="H14" s="169"/>
    </row>
    <row r="15" spans="1:8" ht="21" customHeight="1" x14ac:dyDescent="0.25">
      <c r="A15" s="170" t="s">
        <v>306</v>
      </c>
      <c r="B15" s="171" t="s">
        <v>314</v>
      </c>
      <c r="C15" s="172">
        <v>9214681.3499999996</v>
      </c>
      <c r="D15" s="168">
        <v>8799527.1600000001</v>
      </c>
    </row>
    <row r="16" spans="1:8" ht="20.25" customHeight="1" x14ac:dyDescent="0.25">
      <c r="A16" s="170" t="s">
        <v>308</v>
      </c>
      <c r="B16" s="171" t="s">
        <v>315</v>
      </c>
      <c r="C16" s="172">
        <v>99311.91</v>
      </c>
      <c r="D16" s="168">
        <v>114412.39</v>
      </c>
    </row>
    <row r="17" spans="1:8" ht="15.75" x14ac:dyDescent="0.25">
      <c r="A17" s="176"/>
      <c r="B17" s="166" t="s">
        <v>316</v>
      </c>
      <c r="C17" s="167">
        <v>0</v>
      </c>
      <c r="D17" s="168">
        <v>0</v>
      </c>
    </row>
    <row r="18" spans="1:8" ht="24.75" customHeight="1" x14ac:dyDescent="0.25">
      <c r="A18" s="170" t="s">
        <v>317</v>
      </c>
      <c r="B18" s="171" t="s">
        <v>318</v>
      </c>
      <c r="C18" s="172">
        <v>91854089.780000001</v>
      </c>
      <c r="D18" s="168">
        <v>94217561.400000006</v>
      </c>
    </row>
    <row r="19" spans="1:8" ht="25.5" x14ac:dyDescent="0.25">
      <c r="A19" s="170" t="s">
        <v>319</v>
      </c>
      <c r="B19" s="177" t="s">
        <v>320</v>
      </c>
      <c r="C19" s="172">
        <v>26139692.25</v>
      </c>
      <c r="D19" s="168">
        <v>25507314.73</v>
      </c>
    </row>
    <row r="20" spans="1:8" ht="25.5" customHeight="1" x14ac:dyDescent="0.25">
      <c r="A20" s="170"/>
      <c r="B20" s="171" t="s">
        <v>321</v>
      </c>
      <c r="C20" s="172">
        <v>8741821.0899999999</v>
      </c>
      <c r="D20" s="168">
        <v>8515335.8699999992</v>
      </c>
    </row>
    <row r="21" spans="1:8" ht="24.75" customHeight="1" x14ac:dyDescent="0.25">
      <c r="A21" s="170" t="s">
        <v>322</v>
      </c>
      <c r="B21" s="171" t="s">
        <v>323</v>
      </c>
      <c r="C21" s="172">
        <f>361568.71+3274491.07+3535373.75</f>
        <v>7171433.5299999993</v>
      </c>
      <c r="D21" s="168">
        <f>46483.7+692194.69+2995209.32</f>
        <v>3733887.71</v>
      </c>
    </row>
    <row r="22" spans="1:8" ht="24.75" customHeight="1" x14ac:dyDescent="0.25">
      <c r="A22" s="170" t="s">
        <v>324</v>
      </c>
      <c r="B22" s="171" t="s">
        <v>325</v>
      </c>
      <c r="C22" s="172">
        <v>0</v>
      </c>
      <c r="D22" s="168">
        <v>0</v>
      </c>
    </row>
    <row r="23" spans="1:8" ht="26.25" customHeight="1" x14ac:dyDescent="0.25">
      <c r="A23" s="173" t="s">
        <v>326</v>
      </c>
      <c r="B23" s="174" t="s">
        <v>327</v>
      </c>
      <c r="C23" s="175">
        <f>C6-C12</f>
        <v>-5899538.8799999952</v>
      </c>
      <c r="D23" s="175">
        <f>D6-D12</f>
        <v>-700764.46000000834</v>
      </c>
    </row>
    <row r="24" spans="1:8" ht="27" customHeight="1" x14ac:dyDescent="0.25">
      <c r="A24" s="173" t="s">
        <v>328</v>
      </c>
      <c r="B24" s="174" t="s">
        <v>329</v>
      </c>
      <c r="C24" s="175">
        <f>C25+C26+C27+C28</f>
        <v>9203846.3699999992</v>
      </c>
      <c r="D24" s="175">
        <f>D25+D26+D27+D28</f>
        <v>6259233.9199999999</v>
      </c>
      <c r="F24" s="169"/>
    </row>
    <row r="25" spans="1:8" ht="28.5" customHeight="1" x14ac:dyDescent="0.25">
      <c r="A25" s="170" t="s">
        <v>137</v>
      </c>
      <c r="B25" s="171" t="s">
        <v>330</v>
      </c>
      <c r="C25" s="172">
        <v>0</v>
      </c>
      <c r="D25" s="168">
        <v>1148824.92</v>
      </c>
    </row>
    <row r="26" spans="1:8" ht="21.75" customHeight="1" x14ac:dyDescent="0.25">
      <c r="A26" s="170" t="s">
        <v>304</v>
      </c>
      <c r="B26" s="171" t="s">
        <v>331</v>
      </c>
      <c r="C26" s="172">
        <v>0</v>
      </c>
      <c r="D26" s="168">
        <v>0</v>
      </c>
    </row>
    <row r="27" spans="1:8" ht="24.75" customHeight="1" x14ac:dyDescent="0.25">
      <c r="A27" s="170" t="s">
        <v>306</v>
      </c>
      <c r="B27" s="171" t="s">
        <v>332</v>
      </c>
      <c r="C27" s="172">
        <v>0</v>
      </c>
      <c r="D27" s="168">
        <v>0</v>
      </c>
    </row>
    <row r="28" spans="1:8" ht="23.25" customHeight="1" x14ac:dyDescent="0.25">
      <c r="A28" s="170" t="s">
        <v>308</v>
      </c>
      <c r="B28" s="171" t="s">
        <v>333</v>
      </c>
      <c r="C28" s="172">
        <f>9204846.37-1000</f>
        <v>9203846.3699999992</v>
      </c>
      <c r="D28" s="168">
        <v>5110409</v>
      </c>
      <c r="H28" s="169"/>
    </row>
    <row r="29" spans="1:8" ht="24" customHeight="1" x14ac:dyDescent="0.25">
      <c r="A29" s="173" t="s">
        <v>334</v>
      </c>
      <c r="B29" s="174" t="s">
        <v>335</v>
      </c>
      <c r="C29" s="175">
        <f>C30+C31+C32</f>
        <v>1823531.85</v>
      </c>
      <c r="D29" s="175">
        <f>D30+D31+D32</f>
        <v>1787679.74</v>
      </c>
      <c r="F29" s="169"/>
    </row>
    <row r="30" spans="1:8" ht="35.25" customHeight="1" x14ac:dyDescent="0.25">
      <c r="A30" s="170" t="s">
        <v>137</v>
      </c>
      <c r="B30" s="171" t="s">
        <v>336</v>
      </c>
      <c r="C30" s="172">
        <f>47860-1000</f>
        <v>46860</v>
      </c>
      <c r="D30" s="168">
        <v>0</v>
      </c>
    </row>
    <row r="31" spans="1:8" ht="25.5" customHeight="1" x14ac:dyDescent="0.25">
      <c r="A31" s="170" t="s">
        <v>304</v>
      </c>
      <c r="B31" s="171" t="s">
        <v>332</v>
      </c>
      <c r="C31" s="172">
        <v>1224750.49</v>
      </c>
      <c r="D31" s="168">
        <v>1324319.67</v>
      </c>
    </row>
    <row r="32" spans="1:8" ht="29.25" customHeight="1" x14ac:dyDescent="0.25">
      <c r="A32" s="170" t="s">
        <v>306</v>
      </c>
      <c r="B32" s="171" t="s">
        <v>337</v>
      </c>
      <c r="C32" s="172">
        <f>1824531.85-47860-C31</f>
        <v>551921.3600000001</v>
      </c>
      <c r="D32" s="168">
        <v>463360.07</v>
      </c>
    </row>
    <row r="33" spans="1:8" ht="42.75" customHeight="1" x14ac:dyDescent="0.25">
      <c r="A33" s="173" t="s">
        <v>338</v>
      </c>
      <c r="B33" s="174" t="s">
        <v>339</v>
      </c>
      <c r="C33" s="175">
        <f>C23+C24-C29</f>
        <v>1480775.6400000039</v>
      </c>
      <c r="D33" s="175">
        <f>D23+D24-D29</f>
        <v>3770789.7199999914</v>
      </c>
    </row>
    <row r="34" spans="1:8" ht="35.25" customHeight="1" x14ac:dyDescent="0.25">
      <c r="A34" s="173" t="s">
        <v>340</v>
      </c>
      <c r="B34" s="174" t="s">
        <v>341</v>
      </c>
      <c r="C34" s="175">
        <f>C35+C40+C42+C44+C45</f>
        <v>9507749.1899999995</v>
      </c>
      <c r="D34" s="175">
        <f>D35+D40+D42+D44+D45</f>
        <v>4700936.08</v>
      </c>
      <c r="F34" s="169"/>
    </row>
    <row r="35" spans="1:8" ht="27.75" customHeight="1" x14ac:dyDescent="0.25">
      <c r="A35" s="170" t="s">
        <v>137</v>
      </c>
      <c r="B35" s="171" t="s">
        <v>342</v>
      </c>
      <c r="C35" s="172">
        <v>0</v>
      </c>
      <c r="D35" s="168">
        <v>0</v>
      </c>
      <c r="F35" s="169"/>
    </row>
    <row r="36" spans="1:8" ht="28.5" customHeight="1" x14ac:dyDescent="0.25">
      <c r="A36" s="176" t="s">
        <v>343</v>
      </c>
      <c r="B36" s="166" t="s">
        <v>344</v>
      </c>
      <c r="C36" s="167">
        <v>0</v>
      </c>
      <c r="D36" s="168">
        <v>0</v>
      </c>
      <c r="F36" s="169"/>
    </row>
    <row r="37" spans="1:8" ht="37.5" customHeight="1" x14ac:dyDescent="0.25">
      <c r="A37" s="176"/>
      <c r="B37" s="166" t="s">
        <v>345</v>
      </c>
      <c r="C37" s="167">
        <v>0</v>
      </c>
      <c r="D37" s="168">
        <v>0</v>
      </c>
    </row>
    <row r="38" spans="1:8" ht="28.5" customHeight="1" x14ac:dyDescent="0.25">
      <c r="A38" s="176"/>
      <c r="B38" s="166" t="s">
        <v>346</v>
      </c>
      <c r="C38" s="167">
        <v>0</v>
      </c>
      <c r="D38" s="168">
        <v>0</v>
      </c>
    </row>
    <row r="39" spans="1:8" ht="40.5" customHeight="1" x14ac:dyDescent="0.25">
      <c r="A39" s="176"/>
      <c r="B39" s="166" t="s">
        <v>345</v>
      </c>
      <c r="C39" s="167">
        <v>0</v>
      </c>
      <c r="D39" s="168">
        <v>0</v>
      </c>
    </row>
    <row r="40" spans="1:8" ht="15.75" x14ac:dyDescent="0.25">
      <c r="A40" s="170" t="s">
        <v>304</v>
      </c>
      <c r="B40" s="171" t="s">
        <v>347</v>
      </c>
      <c r="C40" s="172">
        <v>9507749.1899999995</v>
      </c>
      <c r="D40" s="168">
        <f>4377643.39+42511.86</f>
        <v>4420155.25</v>
      </c>
    </row>
    <row r="41" spans="1:8" ht="30.75" customHeight="1" x14ac:dyDescent="0.25">
      <c r="A41" s="176" t="s">
        <v>343</v>
      </c>
      <c r="B41" s="166" t="s">
        <v>302</v>
      </c>
      <c r="C41" s="167">
        <v>0</v>
      </c>
      <c r="D41" s="168">
        <v>0</v>
      </c>
    </row>
    <row r="42" spans="1:8" ht="46.5" customHeight="1" x14ac:dyDescent="0.25">
      <c r="A42" s="170" t="s">
        <v>306</v>
      </c>
      <c r="B42" s="171" t="s">
        <v>348</v>
      </c>
      <c r="C42" s="172">
        <v>0</v>
      </c>
      <c r="D42" s="168">
        <v>0</v>
      </c>
    </row>
    <row r="43" spans="1:8" ht="30.75" customHeight="1" x14ac:dyDescent="0.25">
      <c r="A43" s="170"/>
      <c r="B43" s="171" t="s">
        <v>349</v>
      </c>
      <c r="C43" s="172">
        <v>0</v>
      </c>
      <c r="D43" s="168">
        <v>0</v>
      </c>
    </row>
    <row r="44" spans="1:8" ht="29.25" customHeight="1" x14ac:dyDescent="0.25">
      <c r="A44" s="170" t="s">
        <v>308</v>
      </c>
      <c r="B44" s="171" t="s">
        <v>350</v>
      </c>
      <c r="C44" s="172">
        <v>0</v>
      </c>
      <c r="D44" s="168">
        <v>0</v>
      </c>
    </row>
    <row r="45" spans="1:8" ht="20.25" customHeight="1" x14ac:dyDescent="0.25">
      <c r="A45" s="170" t="s">
        <v>317</v>
      </c>
      <c r="B45" s="171" t="s">
        <v>351</v>
      </c>
      <c r="C45" s="172">
        <v>0</v>
      </c>
      <c r="D45" s="168">
        <f>417807.72-137026.89</f>
        <v>280780.82999999996</v>
      </c>
    </row>
    <row r="46" spans="1:8" ht="34.5" customHeight="1" x14ac:dyDescent="0.25">
      <c r="A46" s="173" t="s">
        <v>352</v>
      </c>
      <c r="B46" s="174" t="s">
        <v>353</v>
      </c>
      <c r="C46" s="175">
        <f>C47+C49+C51+C52</f>
        <v>9388672.1899999995</v>
      </c>
      <c r="D46" s="175">
        <f>D47+D49+D51+D52</f>
        <v>4366269.24</v>
      </c>
      <c r="F46" s="169"/>
      <c r="H46" s="169"/>
    </row>
    <row r="47" spans="1:8" ht="15.75" x14ac:dyDescent="0.25">
      <c r="A47" s="170" t="s">
        <v>137</v>
      </c>
      <c r="B47" s="171" t="s">
        <v>354</v>
      </c>
      <c r="C47" s="172">
        <v>5601.14</v>
      </c>
      <c r="D47" s="168">
        <v>248.51</v>
      </c>
    </row>
    <row r="48" spans="1:8" ht="23.25" customHeight="1" x14ac:dyDescent="0.25">
      <c r="A48" s="176" t="s">
        <v>343</v>
      </c>
      <c r="B48" s="178" t="s">
        <v>355</v>
      </c>
      <c r="C48" s="167">
        <v>0</v>
      </c>
      <c r="D48" s="168">
        <v>0</v>
      </c>
    </row>
    <row r="49" spans="1:4" ht="43.5" customHeight="1" x14ac:dyDescent="0.25">
      <c r="A49" s="170" t="s">
        <v>304</v>
      </c>
      <c r="B49" s="171" t="s">
        <v>356</v>
      </c>
      <c r="C49" s="172">
        <v>0</v>
      </c>
      <c r="D49" s="168">
        <v>0</v>
      </c>
    </row>
    <row r="50" spans="1:4" ht="30.75" customHeight="1" x14ac:dyDescent="0.25">
      <c r="A50" s="170"/>
      <c r="B50" s="178" t="s">
        <v>357</v>
      </c>
      <c r="C50" s="172">
        <v>0</v>
      </c>
      <c r="D50" s="168">
        <v>0</v>
      </c>
    </row>
    <row r="51" spans="1:4" ht="34.5" customHeight="1" x14ac:dyDescent="0.25">
      <c r="A51" s="170" t="s">
        <v>306</v>
      </c>
      <c r="B51" s="171" t="s">
        <v>358</v>
      </c>
      <c r="C51" s="172">
        <v>0</v>
      </c>
      <c r="D51" s="168">
        <v>4366020.7300000004</v>
      </c>
    </row>
    <row r="52" spans="1:4" ht="15.75" x14ac:dyDescent="0.25">
      <c r="A52" s="170" t="s">
        <v>308</v>
      </c>
      <c r="B52" s="171" t="s">
        <v>359</v>
      </c>
      <c r="C52" s="172">
        <f>9497619.52-5601.14-108947.33</f>
        <v>9383071.0499999989</v>
      </c>
      <c r="D52" s="168">
        <v>0</v>
      </c>
    </row>
    <row r="53" spans="1:4" ht="35.25" customHeight="1" x14ac:dyDescent="0.25">
      <c r="A53" s="179" t="s">
        <v>137</v>
      </c>
      <c r="B53" s="174" t="s">
        <v>360</v>
      </c>
      <c r="C53" s="180">
        <f>C33+C34-C46</f>
        <v>1599852.6400000043</v>
      </c>
      <c r="D53" s="180">
        <f>D33+D34-D46</f>
        <v>4105456.5599999912</v>
      </c>
    </row>
    <row r="54" spans="1:4" ht="23.25" customHeight="1" x14ac:dyDescent="0.25">
      <c r="A54" s="179" t="s">
        <v>361</v>
      </c>
      <c r="B54" s="174" t="s">
        <v>362</v>
      </c>
      <c r="C54" s="181">
        <v>0</v>
      </c>
      <c r="D54" s="181">
        <v>0</v>
      </c>
    </row>
    <row r="55" spans="1:4" ht="49.5" customHeight="1" x14ac:dyDescent="0.25">
      <c r="A55" s="179" t="s">
        <v>363</v>
      </c>
      <c r="B55" s="174" t="s">
        <v>364</v>
      </c>
      <c r="C55" s="181">
        <v>0</v>
      </c>
      <c r="D55" s="181">
        <v>0</v>
      </c>
    </row>
    <row r="56" spans="1:4" ht="43.5" customHeight="1" thickBot="1" x14ac:dyDescent="0.3">
      <c r="A56" s="182" t="s">
        <v>365</v>
      </c>
      <c r="B56" s="183" t="s">
        <v>366</v>
      </c>
      <c r="C56" s="184">
        <f>C53-C54-C55</f>
        <v>1599852.6400000043</v>
      </c>
      <c r="D56" s="184">
        <f>D53-D54-D55</f>
        <v>4105456.5599999912</v>
      </c>
    </row>
    <row r="57" spans="1:4" x14ac:dyDescent="0.25">
      <c r="A57" s="185"/>
      <c r="B57" s="186"/>
      <c r="C57" s="186"/>
      <c r="D57" s="187"/>
    </row>
    <row r="58" spans="1:4" x14ac:dyDescent="0.25">
      <c r="A58" s="333"/>
      <c r="B58" s="334"/>
      <c r="C58" s="334"/>
      <c r="D58" s="334"/>
    </row>
    <row r="59" spans="1:4" x14ac:dyDescent="0.25">
      <c r="A59" s="334"/>
      <c r="B59" s="334"/>
      <c r="C59" s="334"/>
      <c r="D59" s="334"/>
    </row>
    <row r="60" spans="1:4" x14ac:dyDescent="0.25">
      <c r="A60" s="334"/>
      <c r="B60" s="334"/>
      <c r="C60" s="334"/>
      <c r="D60" s="334"/>
    </row>
    <row r="61" spans="1:4" x14ac:dyDescent="0.25">
      <c r="A61" s="334"/>
      <c r="B61" s="334"/>
      <c r="C61" s="334"/>
      <c r="D61" s="334"/>
    </row>
    <row r="62" spans="1:4" x14ac:dyDescent="0.25">
      <c r="A62" s="335"/>
      <c r="B62" s="335"/>
      <c r="C62" s="335"/>
      <c r="D62" s="335"/>
    </row>
    <row r="63" spans="1:4" x14ac:dyDescent="0.25">
      <c r="A63" s="188" t="s">
        <v>367</v>
      </c>
      <c r="B63" s="189"/>
      <c r="C63" s="189"/>
      <c r="D63" s="190"/>
    </row>
    <row r="64" spans="1:4" x14ac:dyDescent="0.25">
      <c r="A64" s="191" t="s">
        <v>368</v>
      </c>
      <c r="B64" s="192"/>
      <c r="C64" s="192"/>
      <c r="D64" s="193"/>
    </row>
    <row r="65" spans="1:4" x14ac:dyDescent="0.25">
      <c r="A65" s="191" t="s">
        <v>369</v>
      </c>
      <c r="B65" s="194"/>
      <c r="C65" s="194"/>
      <c r="D65" s="194"/>
    </row>
  </sheetData>
  <mergeCells count="5">
    <mergeCell ref="A1:B1"/>
    <mergeCell ref="C1:D4"/>
    <mergeCell ref="A2:B3"/>
    <mergeCell ref="A58:D61"/>
    <mergeCell ref="A62:D62"/>
  </mergeCells>
  <conditionalFormatting sqref="C6:D6">
    <cfRule type="expression" dxfId="26" priority="19">
      <formula>AND(ISBLANK(C7)=FALSE,C6&lt;C7)</formula>
    </cfRule>
  </conditionalFormatting>
  <conditionalFormatting sqref="D16">
    <cfRule type="expression" dxfId="25" priority="18">
      <formula>AND(ISBLANK($D$17)=FALSE,$D$16&lt;$D$17)</formula>
    </cfRule>
  </conditionalFormatting>
  <conditionalFormatting sqref="C16">
    <cfRule type="expression" dxfId="24" priority="17">
      <formula>AND(ISBLANK($C$17)=FALSE,$C$16&lt;$C$17)</formula>
    </cfRule>
  </conditionalFormatting>
  <conditionalFormatting sqref="D19">
    <cfRule type="expression" dxfId="23" priority="16">
      <formula>AND(ISBLANK($D$20)=FALSE,$D$19&lt;$D$20)</formula>
    </cfRule>
  </conditionalFormatting>
  <conditionalFormatting sqref="C19">
    <cfRule type="expression" dxfId="22" priority="15">
      <formula>AND(ISBLANK($C$20)=FALSE,$C$19&lt;$C$20)</formula>
    </cfRule>
  </conditionalFormatting>
  <conditionalFormatting sqref="D36">
    <cfRule type="expression" dxfId="21" priority="14">
      <formula>AND(ISBLANK($D$37)=FALSE,$D$36&lt;$D$37)</formula>
    </cfRule>
  </conditionalFormatting>
  <conditionalFormatting sqref="C36">
    <cfRule type="expression" dxfId="20" priority="13">
      <formula>AND(ISBLANK($C$37)=FALSE,$C$36&lt;$C$37)</formula>
    </cfRule>
  </conditionalFormatting>
  <conditionalFormatting sqref="C38">
    <cfRule type="expression" dxfId="19" priority="12">
      <formula>AND(ISBLANK($C$39)=FALSE,$C$38&lt;$C$39)</formula>
    </cfRule>
  </conditionalFormatting>
  <conditionalFormatting sqref="D38">
    <cfRule type="expression" dxfId="18" priority="11">
      <formula>AND(ISBLANK($D$39)=FALSE,$D$38&lt;$D$39)</formula>
    </cfRule>
  </conditionalFormatting>
  <conditionalFormatting sqref="D40">
    <cfRule type="expression" dxfId="17" priority="10">
      <formula>AND(ISBLANK($D$41)=FALSE,$D$40&lt;$D$41)</formula>
    </cfRule>
  </conditionalFormatting>
  <conditionalFormatting sqref="C40">
    <cfRule type="expression" dxfId="16" priority="9">
      <formula>AND(ISBLANK($C$41)=FALSE,$C$40&lt;$C$41)</formula>
    </cfRule>
  </conditionalFormatting>
  <conditionalFormatting sqref="D35">
    <cfRule type="expression" dxfId="15" priority="8">
      <formula>AND(OR(ISBLANK($D$36)=FALSE,ISBLANK($D$38)=FALSE),$D$35&lt;SUM($D$36,$D$38))</formula>
    </cfRule>
  </conditionalFormatting>
  <conditionalFormatting sqref="C35">
    <cfRule type="expression" dxfId="14" priority="7">
      <formula>AND(OR(ISBLANK($C$36)=FALSE,ISBLANK($C$38)=FALSE),$C$35&lt;SUM($C$36,$C$38))</formula>
    </cfRule>
  </conditionalFormatting>
  <conditionalFormatting sqref="D42">
    <cfRule type="expression" dxfId="13" priority="6">
      <formula>AND(ISBLANK($D$43)=FALSE,$D$42&lt;$D$43)</formula>
    </cfRule>
  </conditionalFormatting>
  <conditionalFormatting sqref="C42">
    <cfRule type="expression" dxfId="12" priority="5">
      <formula>AND(ISBLANK($C$43)=FALSE,$C$42&lt;$C$43)</formula>
    </cfRule>
  </conditionalFormatting>
  <conditionalFormatting sqref="D47">
    <cfRule type="expression" dxfId="11" priority="4">
      <formula>AND(ISBLANK($D$48)=FALSE,$D$47&lt;$D$48)</formula>
    </cfRule>
  </conditionalFormatting>
  <conditionalFormatting sqref="C47">
    <cfRule type="expression" dxfId="10" priority="3">
      <formula>AND(ISBLANK($C$48)=FALSE,$C$47&lt;$C$48)</formula>
    </cfRule>
  </conditionalFormatting>
  <conditionalFormatting sqref="D49">
    <cfRule type="expression" dxfId="9" priority="2">
      <formula>AND(ISBLANK($D$50)=FALSE,$D$49&lt;$D$50)</formula>
    </cfRule>
  </conditionalFormatting>
  <conditionalFormatting sqref="C49">
    <cfRule type="expression" dxfId="8" priority="1">
      <formula>AND(ISBLANK($C$50)=FALSE,$C$49&lt;$C$50)</formula>
    </cfRule>
  </conditionalFormatting>
  <dataValidations count="1">
    <dataValidation type="textLength" allowBlank="1" showInputMessage="1" showErrorMessage="1" error="dozwolona wartość musi zawierać 2 miejsca po przecinku" sqref="C13:D22 C7:D11 C47:D52 C35:D45 C30:D32 C25:D28 C54:D55" xr:uid="{00000000-0002-0000-0100-000000000000}">
      <formula1>0</formula1>
      <formula2>IF(C7=TRUNC(C7),LEN(C7),LEN(RIGHT(C7,FIND(",",C7,1)))+2)</formula2>
    </dataValidation>
  </dataValidations>
  <pageMargins left="0.70866141732283472" right="0.31496062992125984" top="0.74803149606299213" bottom="0.35433070866141736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1"/>
  <sheetViews>
    <sheetView workbookViewId="0">
      <selection activeCell="M62" sqref="M62"/>
    </sheetView>
  </sheetViews>
  <sheetFormatPr defaultRowHeight="15" x14ac:dyDescent="0.25"/>
  <cols>
    <col min="1" max="1" width="67.140625" customWidth="1"/>
    <col min="2" max="2" width="19.42578125" customWidth="1"/>
    <col min="3" max="3" width="21" customWidth="1"/>
    <col min="4" max="4" width="5" customWidth="1"/>
  </cols>
  <sheetData>
    <row r="1" spans="1:4" x14ac:dyDescent="0.25">
      <c r="A1" s="131"/>
      <c r="B1" s="131"/>
      <c r="C1" s="131"/>
      <c r="D1" s="132"/>
    </row>
    <row r="2" spans="1:4" x14ac:dyDescent="0.25">
      <c r="A2" s="131"/>
      <c r="B2" s="131"/>
      <c r="C2" s="131"/>
      <c r="D2" s="132"/>
    </row>
    <row r="3" spans="1:4" x14ac:dyDescent="0.25">
      <c r="A3" s="131"/>
      <c r="B3" s="131"/>
      <c r="C3" s="131"/>
      <c r="D3" s="132"/>
    </row>
    <row r="4" spans="1:4" x14ac:dyDescent="0.25">
      <c r="A4" s="339" t="s">
        <v>233</v>
      </c>
      <c r="B4" s="339"/>
      <c r="C4" s="131"/>
      <c r="D4" s="132"/>
    </row>
    <row r="5" spans="1:4" ht="15.75" x14ac:dyDescent="0.25">
      <c r="A5" s="340" t="s">
        <v>3</v>
      </c>
      <c r="B5" s="340"/>
      <c r="C5" s="340"/>
      <c r="D5" s="132"/>
    </row>
    <row r="6" spans="1:4" x14ac:dyDescent="0.25">
      <c r="A6" s="132"/>
      <c r="B6" s="132"/>
      <c r="C6" s="132"/>
      <c r="D6" s="132"/>
    </row>
    <row r="7" spans="1:4" ht="18" x14ac:dyDescent="0.25">
      <c r="A7" s="341" t="s">
        <v>234</v>
      </c>
      <c r="B7" s="342"/>
      <c r="C7" s="342"/>
      <c r="D7" s="132"/>
    </row>
    <row r="8" spans="1:4" ht="18" x14ac:dyDescent="0.25">
      <c r="A8" s="131"/>
      <c r="B8" s="131"/>
      <c r="C8" s="133"/>
      <c r="D8" s="132"/>
    </row>
    <row r="9" spans="1:4" ht="15.75" x14ac:dyDescent="0.25">
      <c r="A9" s="343" t="s">
        <v>235</v>
      </c>
      <c r="B9" s="343"/>
      <c r="C9" s="343"/>
      <c r="D9" s="132"/>
    </row>
    <row r="10" spans="1:4" x14ac:dyDescent="0.25">
      <c r="A10" s="344" t="s">
        <v>236</v>
      </c>
      <c r="B10" s="344"/>
      <c r="C10" s="344"/>
      <c r="D10" s="132"/>
    </row>
    <row r="11" spans="1:4" x14ac:dyDescent="0.25">
      <c r="A11" s="131"/>
      <c r="B11" s="131"/>
      <c r="C11" s="131"/>
      <c r="D11" s="132"/>
    </row>
    <row r="12" spans="1:4" ht="21.75" customHeight="1" x14ac:dyDescent="0.25">
      <c r="A12" s="134" t="s">
        <v>237</v>
      </c>
      <c r="B12" s="135" t="s">
        <v>238</v>
      </c>
      <c r="C12" s="135" t="s">
        <v>239</v>
      </c>
      <c r="D12" s="136"/>
    </row>
    <row r="13" spans="1:4" x14ac:dyDescent="0.25">
      <c r="A13" s="336" t="s">
        <v>240</v>
      </c>
      <c r="B13" s="337"/>
      <c r="C13" s="338"/>
      <c r="D13" s="136"/>
    </row>
    <row r="14" spans="1:4" ht="24.95" customHeight="1" x14ac:dyDescent="0.25">
      <c r="A14" s="137" t="s">
        <v>241</v>
      </c>
      <c r="B14" s="138">
        <v>1599852.64</v>
      </c>
      <c r="C14" s="138">
        <v>4105456.56</v>
      </c>
      <c r="D14" s="136"/>
    </row>
    <row r="15" spans="1:4" ht="24.95" customHeight="1" x14ac:dyDescent="0.25">
      <c r="A15" s="137" t="s">
        <v>242</v>
      </c>
      <c r="B15" s="139">
        <f>SUM(B16:B25)</f>
        <v>23963493.379999995</v>
      </c>
      <c r="C15" s="139">
        <f>SUM(C16:C25)</f>
        <v>38846077.589999996</v>
      </c>
      <c r="D15" s="136"/>
    </row>
    <row r="16" spans="1:4" ht="24.95" customHeight="1" x14ac:dyDescent="0.25">
      <c r="A16" s="140" t="s">
        <v>243</v>
      </c>
      <c r="B16" s="141">
        <v>11869037.199999999</v>
      </c>
      <c r="C16" s="141">
        <v>6645001.4500000002</v>
      </c>
      <c r="D16" s="136"/>
    </row>
    <row r="17" spans="1:4" ht="24.95" customHeight="1" x14ac:dyDescent="0.25">
      <c r="A17" s="140" t="s">
        <v>244</v>
      </c>
      <c r="B17" s="141">
        <v>-33036.720000000001</v>
      </c>
      <c r="C17" s="141">
        <v>280780.83</v>
      </c>
      <c r="D17" s="136"/>
    </row>
    <row r="18" spans="1:4" ht="24.95" customHeight="1" x14ac:dyDescent="0.25">
      <c r="A18" s="140" t="s">
        <v>245</v>
      </c>
      <c r="B18" s="141">
        <v>0</v>
      </c>
      <c r="C18" s="141">
        <v>0</v>
      </c>
      <c r="D18" s="136"/>
    </row>
    <row r="19" spans="1:4" ht="24.95" customHeight="1" x14ac:dyDescent="0.25">
      <c r="A19" s="140" t="s">
        <v>246</v>
      </c>
      <c r="B19" s="141">
        <v>0</v>
      </c>
      <c r="C19" s="141">
        <v>-1700000</v>
      </c>
      <c r="D19" s="136"/>
    </row>
    <row r="20" spans="1:4" ht="24.95" customHeight="1" x14ac:dyDescent="0.25">
      <c r="A20" s="140" t="s">
        <v>247</v>
      </c>
      <c r="B20" s="141">
        <v>0</v>
      </c>
      <c r="C20" s="141">
        <v>0</v>
      </c>
      <c r="D20" s="136"/>
    </row>
    <row r="21" spans="1:4" ht="24.95" customHeight="1" x14ac:dyDescent="0.25">
      <c r="A21" s="140" t="s">
        <v>248</v>
      </c>
      <c r="B21" s="141">
        <v>-64203.75</v>
      </c>
      <c r="C21" s="141">
        <v>-155783.79999999999</v>
      </c>
      <c r="D21" s="136"/>
    </row>
    <row r="22" spans="1:4" ht="24.95" customHeight="1" x14ac:dyDescent="0.25">
      <c r="A22" s="140" t="s">
        <v>249</v>
      </c>
      <c r="B22" s="141">
        <v>-374651.3</v>
      </c>
      <c r="C22" s="141">
        <v>1623405.05</v>
      </c>
      <c r="D22" s="136"/>
    </row>
    <row r="23" spans="1:4" ht="24.95" customHeight="1" x14ac:dyDescent="0.25">
      <c r="A23" s="140" t="s">
        <v>250</v>
      </c>
      <c r="B23" s="141">
        <v>1316228.2</v>
      </c>
      <c r="C23" s="141">
        <v>-339075.5</v>
      </c>
      <c r="D23" s="136"/>
    </row>
    <row r="24" spans="1:4" ht="24.95" customHeight="1" x14ac:dyDescent="0.25">
      <c r="A24" s="140" t="s">
        <v>251</v>
      </c>
      <c r="B24" s="141">
        <v>13416577.17</v>
      </c>
      <c r="C24" s="141">
        <v>29579939.300000001</v>
      </c>
      <c r="D24" s="136"/>
    </row>
    <row r="25" spans="1:4" x14ac:dyDescent="0.25">
      <c r="A25" s="140" t="s">
        <v>252</v>
      </c>
      <c r="B25" s="141">
        <v>-2166457.42</v>
      </c>
      <c r="C25" s="141">
        <f>3192591.09-280780.83</f>
        <v>2911810.26</v>
      </c>
      <c r="D25" s="136"/>
    </row>
    <row r="26" spans="1:4" ht="24.95" customHeight="1" x14ac:dyDescent="0.25">
      <c r="A26" s="137" t="s">
        <v>253</v>
      </c>
      <c r="B26" s="139">
        <f>SUM(B14:B15)</f>
        <v>25563346.019999996</v>
      </c>
      <c r="C26" s="139">
        <f>SUM(C14:C15)</f>
        <v>42951534.149999999</v>
      </c>
      <c r="D26" s="136"/>
    </row>
    <row r="27" spans="1:4" x14ac:dyDescent="0.25">
      <c r="A27" s="336" t="s">
        <v>254</v>
      </c>
      <c r="B27" s="337"/>
      <c r="C27" s="338"/>
      <c r="D27" s="136"/>
    </row>
    <row r="28" spans="1:4" ht="24.95" customHeight="1" x14ac:dyDescent="0.25">
      <c r="A28" s="137" t="s">
        <v>255</v>
      </c>
      <c r="B28" s="139">
        <f>SUM(B29:B31,B39)</f>
        <v>0</v>
      </c>
      <c r="C28" s="139">
        <f>SUM(C29:C31,C39)</f>
        <v>1700000</v>
      </c>
      <c r="D28" s="136"/>
    </row>
    <row r="29" spans="1:4" ht="24.95" customHeight="1" x14ac:dyDescent="0.25">
      <c r="A29" s="140" t="s">
        <v>256</v>
      </c>
      <c r="B29" s="141">
        <v>0</v>
      </c>
      <c r="C29" s="141">
        <v>1700000</v>
      </c>
      <c r="D29" s="136"/>
    </row>
    <row r="30" spans="1:4" ht="24.95" customHeight="1" x14ac:dyDescent="0.25">
      <c r="A30" s="140" t="s">
        <v>257</v>
      </c>
      <c r="B30" s="141">
        <v>0</v>
      </c>
      <c r="C30" s="141">
        <v>0</v>
      </c>
      <c r="D30" s="136"/>
    </row>
    <row r="31" spans="1:4" ht="24.95" customHeight="1" x14ac:dyDescent="0.25">
      <c r="A31" s="140" t="s">
        <v>258</v>
      </c>
      <c r="B31" s="141">
        <v>0</v>
      </c>
      <c r="C31" s="141">
        <v>0</v>
      </c>
      <c r="D31" s="136"/>
    </row>
    <row r="32" spans="1:4" ht="24.95" customHeight="1" x14ac:dyDescent="0.25">
      <c r="A32" s="142" t="s">
        <v>48</v>
      </c>
      <c r="B32" s="141">
        <v>0</v>
      </c>
      <c r="C32" s="141">
        <v>0</v>
      </c>
      <c r="D32" s="136"/>
    </row>
    <row r="33" spans="1:4" ht="24.95" customHeight="1" x14ac:dyDescent="0.25">
      <c r="A33" s="142" t="s">
        <v>114</v>
      </c>
      <c r="B33" s="143">
        <f>SUM(B34:B38)</f>
        <v>0</v>
      </c>
      <c r="C33" s="143">
        <f>SUM(C34:C38)</f>
        <v>0</v>
      </c>
      <c r="D33" s="136"/>
    </row>
    <row r="34" spans="1:4" ht="24.95" customHeight="1" x14ac:dyDescent="0.25">
      <c r="A34" s="142" t="s">
        <v>259</v>
      </c>
      <c r="B34" s="141">
        <v>0</v>
      </c>
      <c r="C34" s="141">
        <v>0</v>
      </c>
      <c r="D34" s="136"/>
    </row>
    <row r="35" spans="1:4" ht="24.95" customHeight="1" x14ac:dyDescent="0.25">
      <c r="A35" s="142" t="s">
        <v>260</v>
      </c>
      <c r="B35" s="141">
        <v>0</v>
      </c>
      <c r="C35" s="141">
        <v>0</v>
      </c>
      <c r="D35" s="136"/>
    </row>
    <row r="36" spans="1:4" ht="24.95" customHeight="1" x14ac:dyDescent="0.25">
      <c r="A36" s="142" t="s">
        <v>261</v>
      </c>
      <c r="B36" s="141">
        <v>0</v>
      </c>
      <c r="C36" s="141">
        <v>0</v>
      </c>
      <c r="D36" s="136"/>
    </row>
    <row r="37" spans="1:4" x14ac:dyDescent="0.25">
      <c r="A37" s="144" t="s">
        <v>262</v>
      </c>
      <c r="B37" s="141">
        <v>0</v>
      </c>
      <c r="C37" s="141">
        <v>0</v>
      </c>
      <c r="D37" s="136"/>
    </row>
    <row r="38" spans="1:4" ht="24.95" customHeight="1" x14ac:dyDescent="0.25">
      <c r="A38" s="142" t="s">
        <v>263</v>
      </c>
      <c r="B38" s="141">
        <v>0</v>
      </c>
      <c r="C38" s="141">
        <v>0</v>
      </c>
      <c r="D38" s="136"/>
    </row>
    <row r="39" spans="1:4" x14ac:dyDescent="0.25">
      <c r="A39" s="145" t="s">
        <v>264</v>
      </c>
      <c r="B39" s="141">
        <v>0</v>
      </c>
      <c r="C39" s="141">
        <v>0</v>
      </c>
      <c r="D39" s="136"/>
    </row>
    <row r="40" spans="1:4" x14ac:dyDescent="0.25">
      <c r="A40" s="137" t="s">
        <v>265</v>
      </c>
      <c r="B40" s="139">
        <f>SUM(B41:B43,B48)</f>
        <v>12841079.93</v>
      </c>
      <c r="C40" s="139">
        <f>SUM(C41:C43,C48)</f>
        <v>30368314.32</v>
      </c>
      <c r="D40" s="136"/>
    </row>
    <row r="41" spans="1:4" ht="24.95" customHeight="1" x14ac:dyDescent="0.25">
      <c r="A41" s="140" t="s">
        <v>266</v>
      </c>
      <c r="B41" s="141">
        <v>12840288.93</v>
      </c>
      <c r="C41" s="141">
        <v>30368314.32</v>
      </c>
      <c r="D41" s="136"/>
    </row>
    <row r="42" spans="1:4" ht="24.95" customHeight="1" x14ac:dyDescent="0.25">
      <c r="A42" s="140" t="s">
        <v>267</v>
      </c>
      <c r="B42" s="141">
        <v>0</v>
      </c>
      <c r="C42" s="141">
        <v>0</v>
      </c>
      <c r="D42" s="136"/>
    </row>
    <row r="43" spans="1:4" x14ac:dyDescent="0.25">
      <c r="A43" s="145" t="s">
        <v>268</v>
      </c>
      <c r="B43" s="141">
        <f>B44+B45</f>
        <v>791</v>
      </c>
      <c r="C43" s="141">
        <v>0</v>
      </c>
      <c r="D43" s="136"/>
    </row>
    <row r="44" spans="1:4" ht="24.95" customHeight="1" x14ac:dyDescent="0.25">
      <c r="A44" s="146" t="s">
        <v>48</v>
      </c>
      <c r="B44" s="141">
        <v>0</v>
      </c>
      <c r="C44" s="141">
        <v>0</v>
      </c>
      <c r="D44" s="136"/>
    </row>
    <row r="45" spans="1:4" ht="24.95" customHeight="1" x14ac:dyDescent="0.25">
      <c r="A45" s="142" t="s">
        <v>114</v>
      </c>
      <c r="B45" s="141">
        <f>B46+B47</f>
        <v>791</v>
      </c>
      <c r="C45" s="141">
        <v>0</v>
      </c>
      <c r="D45" s="136"/>
    </row>
    <row r="46" spans="1:4" ht="24.95" customHeight="1" x14ac:dyDescent="0.25">
      <c r="A46" s="147" t="s">
        <v>269</v>
      </c>
      <c r="B46" s="141">
        <v>791</v>
      </c>
      <c r="C46" s="141">
        <v>0</v>
      </c>
      <c r="D46" s="136"/>
    </row>
    <row r="47" spans="1:4" ht="24.95" customHeight="1" x14ac:dyDescent="0.25">
      <c r="A47" s="142" t="s">
        <v>270</v>
      </c>
      <c r="B47" s="141">
        <v>0</v>
      </c>
      <c r="C47" s="141">
        <v>0</v>
      </c>
      <c r="D47" s="136"/>
    </row>
    <row r="48" spans="1:4" ht="24.95" customHeight="1" x14ac:dyDescent="0.25">
      <c r="A48" s="140" t="s">
        <v>271</v>
      </c>
      <c r="B48" s="141">
        <v>0</v>
      </c>
      <c r="C48" s="141">
        <v>0</v>
      </c>
      <c r="D48" s="136"/>
    </row>
    <row r="49" spans="1:4" ht="24.95" customHeight="1" x14ac:dyDescent="0.25">
      <c r="A49" s="148" t="s">
        <v>272</v>
      </c>
      <c r="B49" s="139">
        <f>B28-B40</f>
        <v>-12841079.93</v>
      </c>
      <c r="C49" s="139">
        <f>C28-C40</f>
        <v>-28668314.32</v>
      </c>
      <c r="D49" s="136"/>
    </row>
    <row r="50" spans="1:4" ht="24.95" customHeight="1" x14ac:dyDescent="0.25">
      <c r="A50" s="336" t="s">
        <v>273</v>
      </c>
      <c r="B50" s="345"/>
      <c r="C50" s="346"/>
      <c r="D50" s="136"/>
    </row>
    <row r="51" spans="1:4" ht="24.95" customHeight="1" x14ac:dyDescent="0.25">
      <c r="A51" s="137" t="s">
        <v>255</v>
      </c>
      <c r="B51" s="139">
        <f>SUM(B52:B55)</f>
        <v>29632012.620000001</v>
      </c>
      <c r="C51" s="139">
        <f>SUM(C52:C55)</f>
        <v>29786138.91</v>
      </c>
      <c r="D51" s="136"/>
    </row>
    <row r="52" spans="1:4" ht="24.95" customHeight="1" x14ac:dyDescent="0.25">
      <c r="A52" s="149" t="s">
        <v>274</v>
      </c>
      <c r="B52" s="141">
        <v>0</v>
      </c>
      <c r="C52" s="141">
        <v>0</v>
      </c>
      <c r="D52" s="136"/>
    </row>
    <row r="53" spans="1:4" ht="24.95" customHeight="1" x14ac:dyDescent="0.25">
      <c r="A53" s="140" t="s">
        <v>275</v>
      </c>
      <c r="B53" s="141">
        <v>0</v>
      </c>
      <c r="C53" s="141">
        <v>0</v>
      </c>
      <c r="D53" s="136"/>
    </row>
    <row r="54" spans="1:4" ht="24.95" customHeight="1" x14ac:dyDescent="0.25">
      <c r="A54" s="140" t="s">
        <v>276</v>
      </c>
      <c r="B54" s="141">
        <v>0</v>
      </c>
      <c r="C54" s="141">
        <v>0</v>
      </c>
      <c r="D54" s="136"/>
    </row>
    <row r="55" spans="1:4" ht="24.95" customHeight="1" x14ac:dyDescent="0.25">
      <c r="A55" s="145" t="s">
        <v>277</v>
      </c>
      <c r="B55" s="141">
        <v>29632012.620000001</v>
      </c>
      <c r="C55" s="141">
        <v>29786138.91</v>
      </c>
      <c r="D55" s="136"/>
    </row>
    <row r="56" spans="1:4" ht="24.95" customHeight="1" x14ac:dyDescent="0.25">
      <c r="A56" s="150" t="s">
        <v>265</v>
      </c>
      <c r="B56" s="139">
        <f>SUM(B57:B65)</f>
        <v>25793584.530000001</v>
      </c>
      <c r="C56" s="139">
        <f>SUM(C57:C65)</f>
        <v>24811412.719999999</v>
      </c>
      <c r="D56" s="136"/>
    </row>
    <row r="57" spans="1:4" ht="24.95" customHeight="1" x14ac:dyDescent="0.25">
      <c r="A57" s="140" t="s">
        <v>278</v>
      </c>
      <c r="B57" s="141">
        <v>0</v>
      </c>
      <c r="C57" s="141">
        <v>0</v>
      </c>
      <c r="D57" s="136"/>
    </row>
    <row r="58" spans="1:4" ht="24.95" customHeight="1" x14ac:dyDescent="0.25">
      <c r="A58" s="140" t="s">
        <v>279</v>
      </c>
      <c r="B58" s="141">
        <v>0</v>
      </c>
      <c r="C58" s="141">
        <v>0</v>
      </c>
      <c r="D58" s="136"/>
    </row>
    <row r="59" spans="1:4" ht="24.95" customHeight="1" x14ac:dyDescent="0.25">
      <c r="A59" s="140" t="s">
        <v>280</v>
      </c>
      <c r="B59" s="141">
        <v>0</v>
      </c>
      <c r="C59" s="141">
        <v>0</v>
      </c>
      <c r="D59" s="136"/>
    </row>
    <row r="60" spans="1:4" ht="24.95" customHeight="1" x14ac:dyDescent="0.25">
      <c r="A60" s="140" t="s">
        <v>281</v>
      </c>
      <c r="B60" s="141">
        <v>0</v>
      </c>
      <c r="C60" s="141">
        <v>0</v>
      </c>
      <c r="D60" s="136"/>
    </row>
    <row r="61" spans="1:4" ht="24.95" customHeight="1" x14ac:dyDescent="0.25">
      <c r="A61" s="140" t="s">
        <v>282</v>
      </c>
      <c r="B61" s="141">
        <v>0</v>
      </c>
      <c r="C61" s="141">
        <v>0</v>
      </c>
      <c r="D61" s="136"/>
    </row>
    <row r="62" spans="1:4" ht="24.95" customHeight="1" x14ac:dyDescent="0.25">
      <c r="A62" s="140" t="s">
        <v>283</v>
      </c>
      <c r="B62" s="141">
        <v>0</v>
      </c>
      <c r="C62" s="141">
        <v>0</v>
      </c>
      <c r="D62" s="136"/>
    </row>
    <row r="63" spans="1:4" ht="24.95" customHeight="1" x14ac:dyDescent="0.25">
      <c r="A63" s="140" t="s">
        <v>284</v>
      </c>
      <c r="B63" s="141"/>
      <c r="C63" s="141">
        <v>0</v>
      </c>
      <c r="D63" s="136"/>
    </row>
    <row r="64" spans="1:4" ht="24.95" customHeight="1" x14ac:dyDescent="0.25">
      <c r="A64" s="140" t="s">
        <v>285</v>
      </c>
      <c r="B64" s="141">
        <v>5601.14</v>
      </c>
      <c r="C64" s="141">
        <v>248.51</v>
      </c>
      <c r="D64" s="136"/>
    </row>
    <row r="65" spans="1:4" ht="24.95" customHeight="1" x14ac:dyDescent="0.25">
      <c r="A65" s="140" t="s">
        <v>286</v>
      </c>
      <c r="B65" s="141">
        <v>25787983.390000001</v>
      </c>
      <c r="C65" s="141">
        <f>24811412.72-248.51</f>
        <v>24811164.209999997</v>
      </c>
      <c r="D65" s="132"/>
    </row>
    <row r="66" spans="1:4" ht="24.95" customHeight="1" x14ac:dyDescent="0.25">
      <c r="A66" s="137" t="s">
        <v>287</v>
      </c>
      <c r="B66" s="139">
        <f>B51-B56</f>
        <v>3838428.09</v>
      </c>
      <c r="C66" s="139">
        <f>C51-C56</f>
        <v>4974726.1900000013</v>
      </c>
      <c r="D66" s="132"/>
    </row>
    <row r="67" spans="1:4" ht="24.95" customHeight="1" x14ac:dyDescent="0.25">
      <c r="A67" s="151" t="s">
        <v>288</v>
      </c>
      <c r="B67" s="152">
        <f>SUM(B26,B49,B66)</f>
        <v>16560694.179999996</v>
      </c>
      <c r="C67" s="152">
        <f>SUM(C26,C49,C66)</f>
        <v>19257946.02</v>
      </c>
      <c r="D67" s="132"/>
    </row>
    <row r="68" spans="1:4" ht="24.95" customHeight="1" x14ac:dyDescent="0.25">
      <c r="A68" s="151" t="s">
        <v>289</v>
      </c>
      <c r="B68" s="153">
        <v>16560694.18</v>
      </c>
      <c r="C68" s="153">
        <v>19257946.02</v>
      </c>
      <c r="D68" s="132"/>
    </row>
    <row r="69" spans="1:4" ht="24.95" customHeight="1" x14ac:dyDescent="0.25">
      <c r="A69" s="140" t="s">
        <v>290</v>
      </c>
      <c r="B69" s="154">
        <v>-33036.720000000001</v>
      </c>
      <c r="C69" s="154">
        <v>280780.83</v>
      </c>
      <c r="D69" s="132"/>
    </row>
    <row r="70" spans="1:4" ht="24.95" customHeight="1" x14ac:dyDescent="0.25">
      <c r="A70" s="151" t="s">
        <v>291</v>
      </c>
      <c r="B70" s="153">
        <v>41016011.130000003</v>
      </c>
      <c r="C70" s="153">
        <v>57576705.310000002</v>
      </c>
      <c r="D70" s="132"/>
    </row>
    <row r="71" spans="1:4" ht="24.95" customHeight="1" x14ac:dyDescent="0.25">
      <c r="A71" s="151" t="s">
        <v>292</v>
      </c>
      <c r="B71" s="152">
        <f>SUM(B70,B67)</f>
        <v>57576705.310000002</v>
      </c>
      <c r="C71" s="152">
        <f>SUM(C70,C67)</f>
        <v>76834651.329999998</v>
      </c>
      <c r="D71" s="132"/>
    </row>
    <row r="72" spans="1:4" ht="28.5" customHeight="1" x14ac:dyDescent="0.25">
      <c r="A72" s="140" t="s">
        <v>293</v>
      </c>
      <c r="B72" s="154">
        <v>20293827.289999999</v>
      </c>
      <c r="C72" s="154">
        <v>52442903.020000003</v>
      </c>
      <c r="D72" s="132"/>
    </row>
    <row r="73" spans="1:4" x14ac:dyDescent="0.25">
      <c r="A73" s="131"/>
      <c r="B73" s="131"/>
      <c r="C73" s="131"/>
      <c r="D73" s="132"/>
    </row>
    <row r="74" spans="1:4" x14ac:dyDescent="0.25">
      <c r="A74" s="131"/>
      <c r="B74" s="131"/>
      <c r="C74" s="131"/>
      <c r="D74" s="132"/>
    </row>
    <row r="75" spans="1:4" x14ac:dyDescent="0.25">
      <c r="A75" s="131"/>
      <c r="B75" s="131"/>
      <c r="C75" s="131"/>
      <c r="D75" s="132"/>
    </row>
    <row r="76" spans="1:4" x14ac:dyDescent="0.25">
      <c r="A76" s="131"/>
      <c r="B76" s="131"/>
      <c r="C76" s="131"/>
      <c r="D76" s="132"/>
    </row>
    <row r="77" spans="1:4" x14ac:dyDescent="0.25">
      <c r="A77" s="131"/>
      <c r="B77" s="131"/>
      <c r="C77" s="131"/>
      <c r="D77" s="132"/>
    </row>
    <row r="78" spans="1:4" x14ac:dyDescent="0.25">
      <c r="A78" s="132"/>
      <c r="B78" s="132"/>
      <c r="C78" s="132"/>
      <c r="D78" s="132"/>
    </row>
    <row r="79" spans="1:4" x14ac:dyDescent="0.25">
      <c r="A79" s="347"/>
      <c r="B79" s="347"/>
      <c r="C79" s="347"/>
      <c r="D79" s="132"/>
    </row>
    <row r="80" spans="1:4" x14ac:dyDescent="0.25">
      <c r="A80" s="155" t="s">
        <v>294</v>
      </c>
      <c r="B80" s="348" t="s">
        <v>295</v>
      </c>
      <c r="C80" s="348"/>
      <c r="D80" s="132"/>
    </row>
    <row r="81" spans="1:4" x14ac:dyDescent="0.25">
      <c r="A81" s="349" t="s">
        <v>296</v>
      </c>
      <c r="B81" s="349"/>
      <c r="C81" s="349"/>
      <c r="D81" s="132"/>
    </row>
  </sheetData>
  <protectedRanges>
    <protectedRange sqref="A81" name="Zakres18"/>
    <protectedRange sqref="A78" name="Zakres17"/>
    <protectedRange sqref="A77" name="Zakres16"/>
    <protectedRange sqref="B72:C72" name="Zakres15"/>
    <protectedRange sqref="B68:C70" name="Zakres14"/>
    <protectedRange sqref="B57:C65" name="Zakres13"/>
    <protectedRange sqref="B52:C55" name="Zakres12"/>
    <protectedRange sqref="B46:C48" name="Zakres11"/>
    <protectedRange sqref="B44:C44" name="Zakres10"/>
    <protectedRange sqref="B41:C42" name="Zakres9"/>
    <protectedRange sqref="B34:C39" name="Zakres8"/>
    <protectedRange sqref="B32:C32" name="Zakres7"/>
    <protectedRange sqref="B29:C30" name="Zakres6"/>
    <protectedRange sqref="B16:C25" name="Zakres5"/>
    <protectedRange sqref="B12:C12 B14:C14" name="Zakres4"/>
    <protectedRange sqref="A5" name="Zakres1"/>
  </protectedRanges>
  <mergeCells count="11">
    <mergeCell ref="A27:C27"/>
    <mergeCell ref="A50:C50"/>
    <mergeCell ref="A79:C79"/>
    <mergeCell ref="B80:C80"/>
    <mergeCell ref="A81:C81"/>
    <mergeCell ref="A13:C13"/>
    <mergeCell ref="A4:B4"/>
    <mergeCell ref="A5:C5"/>
    <mergeCell ref="A7:C7"/>
    <mergeCell ref="A9:C9"/>
    <mergeCell ref="A10:C10"/>
  </mergeCells>
  <conditionalFormatting sqref="B68">
    <cfRule type="expression" dxfId="7" priority="8">
      <formula>AND(ISBLANK($B$69)=FALSE,ISBLANK($B$68)=TRUE)</formula>
    </cfRule>
  </conditionalFormatting>
  <conditionalFormatting sqref="B43">
    <cfRule type="expression" dxfId="6" priority="7">
      <formula>AND(OR(ISBLANK($B$44)=FALSE,ISBLANK($B$45)=FALSE),$B$43&lt;SUM($B$44:$B$45))</formula>
    </cfRule>
  </conditionalFormatting>
  <conditionalFormatting sqref="B45">
    <cfRule type="expression" dxfId="5" priority="6">
      <formula>AND(OR(ISBLANK($B$46)=FALSE,ISBLANK($B$47)=FALSE),$B$45&lt;SUM($B$46:$B$47))</formula>
    </cfRule>
  </conditionalFormatting>
  <conditionalFormatting sqref="B31">
    <cfRule type="expression" dxfId="4" priority="5">
      <formula>AND(OR(ISBLANK($B$32)=FALSE,ISBLANK($B$33)=FALSE),$B$31&lt;SUM($B$32:$B$33))</formula>
    </cfRule>
  </conditionalFormatting>
  <conditionalFormatting sqref="C43">
    <cfRule type="expression" dxfId="3" priority="4">
      <formula>AND(OR(ISBLANK($B$44)=FALSE,ISBLANK($B$45)=FALSE),$B$43&lt;SUM($B$44:$B$45))</formula>
    </cfRule>
  </conditionalFormatting>
  <conditionalFormatting sqref="C45">
    <cfRule type="expression" dxfId="2" priority="3">
      <formula>AND(OR(ISBLANK($B$46)=FALSE,ISBLANK($B$47)=FALSE),$B$45&lt;SUM($B$46:$B$47))</formula>
    </cfRule>
  </conditionalFormatting>
  <conditionalFormatting sqref="C31">
    <cfRule type="expression" dxfId="1" priority="2">
      <formula>AND(OR(ISBLANK($B$32)=FALSE,ISBLANK($B$33)=FALSE),$B$31&lt;SUM($B$32:$B$33))</formula>
    </cfRule>
  </conditionalFormatting>
  <conditionalFormatting sqref="C68">
    <cfRule type="expression" dxfId="0" priority="1">
      <formula>AND(ISBLANK($B$69)=FALSE,ISBLANK($B$68)=TRUE)</formula>
    </cfRule>
  </conditionalFormatting>
  <dataValidations count="1">
    <dataValidation type="textLength" allowBlank="1" showInputMessage="1" showErrorMessage="1" error="dozwolona wartość musi zawierać 2 miejsca po przecinku" sqref="B16:C25 B68:C70 B52:C55 B41:C48 B14:C14 B57:C65 B29:C39 B72:C72" xr:uid="{00000000-0002-0000-0200-000000000000}">
      <formula1>0</formula1>
      <formula2>IF(B14=TRUNC(B14),LEN(B14),LEN(RIGHT(B14,FIND(",",B14,1)))+2)</formula2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82"/>
  <sheetViews>
    <sheetView tabSelected="1" topLeftCell="A46" workbookViewId="0">
      <selection activeCell="M25" sqref="M25"/>
    </sheetView>
  </sheetViews>
  <sheetFormatPr defaultRowHeight="12.75" x14ac:dyDescent="0.2"/>
  <cols>
    <col min="1" max="1" width="5.85546875" style="98" customWidth="1"/>
    <col min="2" max="2" width="4.42578125" style="98" customWidth="1"/>
    <col min="3" max="3" width="3.85546875" style="98" customWidth="1"/>
    <col min="4" max="4" width="5.5703125" style="98" customWidth="1"/>
    <col min="5" max="5" width="3.28515625" style="98" customWidth="1"/>
    <col min="6" max="6" width="9.7109375" style="98" bestFit="1" customWidth="1"/>
    <col min="7" max="11" width="9.140625" style="98"/>
    <col min="12" max="12" width="9" style="98" customWidth="1"/>
    <col min="13" max="13" width="18.7109375" style="98" customWidth="1"/>
    <col min="14" max="14" width="19.5703125" style="98" customWidth="1"/>
    <col min="15" max="15" width="17" style="98" bestFit="1" customWidth="1"/>
    <col min="16" max="256" width="9.140625" style="98"/>
    <col min="257" max="257" width="4.42578125" style="98" customWidth="1"/>
    <col min="258" max="258" width="9.140625" style="98"/>
    <col min="259" max="260" width="5.5703125" style="98" customWidth="1"/>
    <col min="261" max="261" width="9.7109375" style="98" bestFit="1" customWidth="1"/>
    <col min="262" max="266" width="9.140625" style="98"/>
    <col min="267" max="267" width="9" style="98" customWidth="1"/>
    <col min="268" max="268" width="0" style="98" hidden="1" customWidth="1"/>
    <col min="269" max="269" width="18.7109375" style="98" customWidth="1"/>
    <col min="270" max="270" width="19.5703125" style="98" customWidth="1"/>
    <col min="271" max="271" width="15.85546875" style="98" bestFit="1" customWidth="1"/>
    <col min="272" max="512" width="9.140625" style="98"/>
    <col min="513" max="513" width="4.42578125" style="98" customWidth="1"/>
    <col min="514" max="514" width="9.140625" style="98"/>
    <col min="515" max="516" width="5.5703125" style="98" customWidth="1"/>
    <col min="517" max="517" width="9.7109375" style="98" bestFit="1" customWidth="1"/>
    <col min="518" max="522" width="9.140625" style="98"/>
    <col min="523" max="523" width="9" style="98" customWidth="1"/>
    <col min="524" max="524" width="0" style="98" hidden="1" customWidth="1"/>
    <col min="525" max="525" width="18.7109375" style="98" customWidth="1"/>
    <col min="526" max="526" width="19.5703125" style="98" customWidth="1"/>
    <col min="527" max="527" width="15.85546875" style="98" bestFit="1" customWidth="1"/>
    <col min="528" max="768" width="9.140625" style="98"/>
    <col min="769" max="769" width="4.42578125" style="98" customWidth="1"/>
    <col min="770" max="770" width="9.140625" style="98"/>
    <col min="771" max="772" width="5.5703125" style="98" customWidth="1"/>
    <col min="773" max="773" width="9.7109375" style="98" bestFit="1" customWidth="1"/>
    <col min="774" max="778" width="9.140625" style="98"/>
    <col min="779" max="779" width="9" style="98" customWidth="1"/>
    <col min="780" max="780" width="0" style="98" hidden="1" customWidth="1"/>
    <col min="781" max="781" width="18.7109375" style="98" customWidth="1"/>
    <col min="782" max="782" width="19.5703125" style="98" customWidth="1"/>
    <col min="783" max="783" width="15.85546875" style="98" bestFit="1" customWidth="1"/>
    <col min="784" max="1024" width="9.140625" style="98"/>
    <col min="1025" max="1025" width="4.42578125" style="98" customWidth="1"/>
    <col min="1026" max="1026" width="9.140625" style="98"/>
    <col min="1027" max="1028" width="5.5703125" style="98" customWidth="1"/>
    <col min="1029" max="1029" width="9.7109375" style="98" bestFit="1" customWidth="1"/>
    <col min="1030" max="1034" width="9.140625" style="98"/>
    <col min="1035" max="1035" width="9" style="98" customWidth="1"/>
    <col min="1036" max="1036" width="0" style="98" hidden="1" customWidth="1"/>
    <col min="1037" max="1037" width="18.7109375" style="98" customWidth="1"/>
    <col min="1038" max="1038" width="19.5703125" style="98" customWidth="1"/>
    <col min="1039" max="1039" width="15.85546875" style="98" bestFit="1" customWidth="1"/>
    <col min="1040" max="1280" width="9.140625" style="98"/>
    <col min="1281" max="1281" width="4.42578125" style="98" customWidth="1"/>
    <col min="1282" max="1282" width="9.140625" style="98"/>
    <col min="1283" max="1284" width="5.5703125" style="98" customWidth="1"/>
    <col min="1285" max="1285" width="9.7109375" style="98" bestFit="1" customWidth="1"/>
    <col min="1286" max="1290" width="9.140625" style="98"/>
    <col min="1291" max="1291" width="9" style="98" customWidth="1"/>
    <col min="1292" max="1292" width="0" style="98" hidden="1" customWidth="1"/>
    <col min="1293" max="1293" width="18.7109375" style="98" customWidth="1"/>
    <col min="1294" max="1294" width="19.5703125" style="98" customWidth="1"/>
    <col min="1295" max="1295" width="15.85546875" style="98" bestFit="1" customWidth="1"/>
    <col min="1296" max="1536" width="9.140625" style="98"/>
    <col min="1537" max="1537" width="4.42578125" style="98" customWidth="1"/>
    <col min="1538" max="1538" width="9.140625" style="98"/>
    <col min="1539" max="1540" width="5.5703125" style="98" customWidth="1"/>
    <col min="1541" max="1541" width="9.7109375" style="98" bestFit="1" customWidth="1"/>
    <col min="1542" max="1546" width="9.140625" style="98"/>
    <col min="1547" max="1547" width="9" style="98" customWidth="1"/>
    <col min="1548" max="1548" width="0" style="98" hidden="1" customWidth="1"/>
    <col min="1549" max="1549" width="18.7109375" style="98" customWidth="1"/>
    <col min="1550" max="1550" width="19.5703125" style="98" customWidth="1"/>
    <col min="1551" max="1551" width="15.85546875" style="98" bestFit="1" customWidth="1"/>
    <col min="1552" max="1792" width="9.140625" style="98"/>
    <col min="1793" max="1793" width="4.42578125" style="98" customWidth="1"/>
    <col min="1794" max="1794" width="9.140625" style="98"/>
    <col min="1795" max="1796" width="5.5703125" style="98" customWidth="1"/>
    <col min="1797" max="1797" width="9.7109375" style="98" bestFit="1" customWidth="1"/>
    <col min="1798" max="1802" width="9.140625" style="98"/>
    <col min="1803" max="1803" width="9" style="98" customWidth="1"/>
    <col min="1804" max="1804" width="0" style="98" hidden="1" customWidth="1"/>
    <col min="1805" max="1805" width="18.7109375" style="98" customWidth="1"/>
    <col min="1806" max="1806" width="19.5703125" style="98" customWidth="1"/>
    <col min="1807" max="1807" width="15.85546875" style="98" bestFit="1" customWidth="1"/>
    <col min="1808" max="2048" width="9.140625" style="98"/>
    <col min="2049" max="2049" width="4.42578125" style="98" customWidth="1"/>
    <col min="2050" max="2050" width="9.140625" style="98"/>
    <col min="2051" max="2052" width="5.5703125" style="98" customWidth="1"/>
    <col min="2053" max="2053" width="9.7109375" style="98" bestFit="1" customWidth="1"/>
    <col min="2054" max="2058" width="9.140625" style="98"/>
    <col min="2059" max="2059" width="9" style="98" customWidth="1"/>
    <col min="2060" max="2060" width="0" style="98" hidden="1" customWidth="1"/>
    <col min="2061" max="2061" width="18.7109375" style="98" customWidth="1"/>
    <col min="2062" max="2062" width="19.5703125" style="98" customWidth="1"/>
    <col min="2063" max="2063" width="15.85546875" style="98" bestFit="1" customWidth="1"/>
    <col min="2064" max="2304" width="9.140625" style="98"/>
    <col min="2305" max="2305" width="4.42578125" style="98" customWidth="1"/>
    <col min="2306" max="2306" width="9.140625" style="98"/>
    <col min="2307" max="2308" width="5.5703125" style="98" customWidth="1"/>
    <col min="2309" max="2309" width="9.7109375" style="98" bestFit="1" customWidth="1"/>
    <col min="2310" max="2314" width="9.140625" style="98"/>
    <col min="2315" max="2315" width="9" style="98" customWidth="1"/>
    <col min="2316" max="2316" width="0" style="98" hidden="1" customWidth="1"/>
    <col min="2317" max="2317" width="18.7109375" style="98" customWidth="1"/>
    <col min="2318" max="2318" width="19.5703125" style="98" customWidth="1"/>
    <col min="2319" max="2319" width="15.85546875" style="98" bestFit="1" customWidth="1"/>
    <col min="2320" max="2560" width="9.140625" style="98"/>
    <col min="2561" max="2561" width="4.42578125" style="98" customWidth="1"/>
    <col min="2562" max="2562" width="9.140625" style="98"/>
    <col min="2563" max="2564" width="5.5703125" style="98" customWidth="1"/>
    <col min="2565" max="2565" width="9.7109375" style="98" bestFit="1" customWidth="1"/>
    <col min="2566" max="2570" width="9.140625" style="98"/>
    <col min="2571" max="2571" width="9" style="98" customWidth="1"/>
    <col min="2572" max="2572" width="0" style="98" hidden="1" customWidth="1"/>
    <col min="2573" max="2573" width="18.7109375" style="98" customWidth="1"/>
    <col min="2574" max="2574" width="19.5703125" style="98" customWidth="1"/>
    <col min="2575" max="2575" width="15.85546875" style="98" bestFit="1" customWidth="1"/>
    <col min="2576" max="2816" width="9.140625" style="98"/>
    <col min="2817" max="2817" width="4.42578125" style="98" customWidth="1"/>
    <col min="2818" max="2818" width="9.140625" style="98"/>
    <col min="2819" max="2820" width="5.5703125" style="98" customWidth="1"/>
    <col min="2821" max="2821" width="9.7109375" style="98" bestFit="1" customWidth="1"/>
    <col min="2822" max="2826" width="9.140625" style="98"/>
    <col min="2827" max="2827" width="9" style="98" customWidth="1"/>
    <col min="2828" max="2828" width="0" style="98" hidden="1" customWidth="1"/>
    <col min="2829" max="2829" width="18.7109375" style="98" customWidth="1"/>
    <col min="2830" max="2830" width="19.5703125" style="98" customWidth="1"/>
    <col min="2831" max="2831" width="15.85546875" style="98" bestFit="1" customWidth="1"/>
    <col min="2832" max="3072" width="9.140625" style="98"/>
    <col min="3073" max="3073" width="4.42578125" style="98" customWidth="1"/>
    <col min="3074" max="3074" width="9.140625" style="98"/>
    <col min="3075" max="3076" width="5.5703125" style="98" customWidth="1"/>
    <col min="3077" max="3077" width="9.7109375" style="98" bestFit="1" customWidth="1"/>
    <col min="3078" max="3082" width="9.140625" style="98"/>
    <col min="3083" max="3083" width="9" style="98" customWidth="1"/>
    <col min="3084" max="3084" width="0" style="98" hidden="1" customWidth="1"/>
    <col min="3085" max="3085" width="18.7109375" style="98" customWidth="1"/>
    <col min="3086" max="3086" width="19.5703125" style="98" customWidth="1"/>
    <col min="3087" max="3087" width="15.85546875" style="98" bestFit="1" customWidth="1"/>
    <col min="3088" max="3328" width="9.140625" style="98"/>
    <col min="3329" max="3329" width="4.42578125" style="98" customWidth="1"/>
    <col min="3330" max="3330" width="9.140625" style="98"/>
    <col min="3331" max="3332" width="5.5703125" style="98" customWidth="1"/>
    <col min="3333" max="3333" width="9.7109375" style="98" bestFit="1" customWidth="1"/>
    <col min="3334" max="3338" width="9.140625" style="98"/>
    <col min="3339" max="3339" width="9" style="98" customWidth="1"/>
    <col min="3340" max="3340" width="0" style="98" hidden="1" customWidth="1"/>
    <col min="3341" max="3341" width="18.7109375" style="98" customWidth="1"/>
    <col min="3342" max="3342" width="19.5703125" style="98" customWidth="1"/>
    <col min="3343" max="3343" width="15.85546875" style="98" bestFit="1" customWidth="1"/>
    <col min="3344" max="3584" width="9.140625" style="98"/>
    <col min="3585" max="3585" width="4.42578125" style="98" customWidth="1"/>
    <col min="3586" max="3586" width="9.140625" style="98"/>
    <col min="3587" max="3588" width="5.5703125" style="98" customWidth="1"/>
    <col min="3589" max="3589" width="9.7109375" style="98" bestFit="1" customWidth="1"/>
    <col min="3590" max="3594" width="9.140625" style="98"/>
    <col min="3595" max="3595" width="9" style="98" customWidth="1"/>
    <col min="3596" max="3596" width="0" style="98" hidden="1" customWidth="1"/>
    <col min="3597" max="3597" width="18.7109375" style="98" customWidth="1"/>
    <col min="3598" max="3598" width="19.5703125" style="98" customWidth="1"/>
    <col min="3599" max="3599" width="15.85546875" style="98" bestFit="1" customWidth="1"/>
    <col min="3600" max="3840" width="9.140625" style="98"/>
    <col min="3841" max="3841" width="4.42578125" style="98" customWidth="1"/>
    <col min="3842" max="3842" width="9.140625" style="98"/>
    <col min="3843" max="3844" width="5.5703125" style="98" customWidth="1"/>
    <col min="3845" max="3845" width="9.7109375" style="98" bestFit="1" customWidth="1"/>
    <col min="3846" max="3850" width="9.140625" style="98"/>
    <col min="3851" max="3851" width="9" style="98" customWidth="1"/>
    <col min="3852" max="3852" width="0" style="98" hidden="1" customWidth="1"/>
    <col min="3853" max="3853" width="18.7109375" style="98" customWidth="1"/>
    <col min="3854" max="3854" width="19.5703125" style="98" customWidth="1"/>
    <col min="3855" max="3855" width="15.85546875" style="98" bestFit="1" customWidth="1"/>
    <col min="3856" max="4096" width="9.140625" style="98"/>
    <col min="4097" max="4097" width="4.42578125" style="98" customWidth="1"/>
    <col min="4098" max="4098" width="9.140625" style="98"/>
    <col min="4099" max="4100" width="5.5703125" style="98" customWidth="1"/>
    <col min="4101" max="4101" width="9.7109375" style="98" bestFit="1" customWidth="1"/>
    <col min="4102" max="4106" width="9.140625" style="98"/>
    <col min="4107" max="4107" width="9" style="98" customWidth="1"/>
    <col min="4108" max="4108" width="0" style="98" hidden="1" customWidth="1"/>
    <col min="4109" max="4109" width="18.7109375" style="98" customWidth="1"/>
    <col min="4110" max="4110" width="19.5703125" style="98" customWidth="1"/>
    <col min="4111" max="4111" width="15.85546875" style="98" bestFit="1" customWidth="1"/>
    <col min="4112" max="4352" width="9.140625" style="98"/>
    <col min="4353" max="4353" width="4.42578125" style="98" customWidth="1"/>
    <col min="4354" max="4354" width="9.140625" style="98"/>
    <col min="4355" max="4356" width="5.5703125" style="98" customWidth="1"/>
    <col min="4357" max="4357" width="9.7109375" style="98" bestFit="1" customWidth="1"/>
    <col min="4358" max="4362" width="9.140625" style="98"/>
    <col min="4363" max="4363" width="9" style="98" customWidth="1"/>
    <col min="4364" max="4364" width="0" style="98" hidden="1" customWidth="1"/>
    <col min="4365" max="4365" width="18.7109375" style="98" customWidth="1"/>
    <col min="4366" max="4366" width="19.5703125" style="98" customWidth="1"/>
    <col min="4367" max="4367" width="15.85546875" style="98" bestFit="1" customWidth="1"/>
    <col min="4368" max="4608" width="9.140625" style="98"/>
    <col min="4609" max="4609" width="4.42578125" style="98" customWidth="1"/>
    <col min="4610" max="4610" width="9.140625" style="98"/>
    <col min="4611" max="4612" width="5.5703125" style="98" customWidth="1"/>
    <col min="4613" max="4613" width="9.7109375" style="98" bestFit="1" customWidth="1"/>
    <col min="4614" max="4618" width="9.140625" style="98"/>
    <col min="4619" max="4619" width="9" style="98" customWidth="1"/>
    <col min="4620" max="4620" width="0" style="98" hidden="1" customWidth="1"/>
    <col min="4621" max="4621" width="18.7109375" style="98" customWidth="1"/>
    <col min="4622" max="4622" width="19.5703125" style="98" customWidth="1"/>
    <col min="4623" max="4623" width="15.85546875" style="98" bestFit="1" customWidth="1"/>
    <col min="4624" max="4864" width="9.140625" style="98"/>
    <col min="4865" max="4865" width="4.42578125" style="98" customWidth="1"/>
    <col min="4866" max="4866" width="9.140625" style="98"/>
    <col min="4867" max="4868" width="5.5703125" style="98" customWidth="1"/>
    <col min="4869" max="4869" width="9.7109375" style="98" bestFit="1" customWidth="1"/>
    <col min="4870" max="4874" width="9.140625" style="98"/>
    <col min="4875" max="4875" width="9" style="98" customWidth="1"/>
    <col min="4876" max="4876" width="0" style="98" hidden="1" customWidth="1"/>
    <col min="4877" max="4877" width="18.7109375" style="98" customWidth="1"/>
    <col min="4878" max="4878" width="19.5703125" style="98" customWidth="1"/>
    <col min="4879" max="4879" width="15.85546875" style="98" bestFit="1" customWidth="1"/>
    <col min="4880" max="5120" width="9.140625" style="98"/>
    <col min="5121" max="5121" width="4.42578125" style="98" customWidth="1"/>
    <col min="5122" max="5122" width="9.140625" style="98"/>
    <col min="5123" max="5124" width="5.5703125" style="98" customWidth="1"/>
    <col min="5125" max="5125" width="9.7109375" style="98" bestFit="1" customWidth="1"/>
    <col min="5126" max="5130" width="9.140625" style="98"/>
    <col min="5131" max="5131" width="9" style="98" customWidth="1"/>
    <col min="5132" max="5132" width="0" style="98" hidden="1" customWidth="1"/>
    <col min="5133" max="5133" width="18.7109375" style="98" customWidth="1"/>
    <col min="5134" max="5134" width="19.5703125" style="98" customWidth="1"/>
    <col min="5135" max="5135" width="15.85546875" style="98" bestFit="1" customWidth="1"/>
    <col min="5136" max="5376" width="9.140625" style="98"/>
    <col min="5377" max="5377" width="4.42578125" style="98" customWidth="1"/>
    <col min="5378" max="5378" width="9.140625" style="98"/>
    <col min="5379" max="5380" width="5.5703125" style="98" customWidth="1"/>
    <col min="5381" max="5381" width="9.7109375" style="98" bestFit="1" customWidth="1"/>
    <col min="5382" max="5386" width="9.140625" style="98"/>
    <col min="5387" max="5387" width="9" style="98" customWidth="1"/>
    <col min="5388" max="5388" width="0" style="98" hidden="1" customWidth="1"/>
    <col min="5389" max="5389" width="18.7109375" style="98" customWidth="1"/>
    <col min="5390" max="5390" width="19.5703125" style="98" customWidth="1"/>
    <col min="5391" max="5391" width="15.85546875" style="98" bestFit="1" customWidth="1"/>
    <col min="5392" max="5632" width="9.140625" style="98"/>
    <col min="5633" max="5633" width="4.42578125" style="98" customWidth="1"/>
    <col min="5634" max="5634" width="9.140625" style="98"/>
    <col min="5635" max="5636" width="5.5703125" style="98" customWidth="1"/>
    <col min="5637" max="5637" width="9.7109375" style="98" bestFit="1" customWidth="1"/>
    <col min="5638" max="5642" width="9.140625" style="98"/>
    <col min="5643" max="5643" width="9" style="98" customWidth="1"/>
    <col min="5644" max="5644" width="0" style="98" hidden="1" customWidth="1"/>
    <col min="5645" max="5645" width="18.7109375" style="98" customWidth="1"/>
    <col min="5646" max="5646" width="19.5703125" style="98" customWidth="1"/>
    <col min="5647" max="5647" width="15.85546875" style="98" bestFit="1" customWidth="1"/>
    <col min="5648" max="5888" width="9.140625" style="98"/>
    <col min="5889" max="5889" width="4.42578125" style="98" customWidth="1"/>
    <col min="5890" max="5890" width="9.140625" style="98"/>
    <col min="5891" max="5892" width="5.5703125" style="98" customWidth="1"/>
    <col min="5893" max="5893" width="9.7109375" style="98" bestFit="1" customWidth="1"/>
    <col min="5894" max="5898" width="9.140625" style="98"/>
    <col min="5899" max="5899" width="9" style="98" customWidth="1"/>
    <col min="5900" max="5900" width="0" style="98" hidden="1" customWidth="1"/>
    <col min="5901" max="5901" width="18.7109375" style="98" customWidth="1"/>
    <col min="5902" max="5902" width="19.5703125" style="98" customWidth="1"/>
    <col min="5903" max="5903" width="15.85546875" style="98" bestFit="1" customWidth="1"/>
    <col min="5904" max="6144" width="9.140625" style="98"/>
    <col min="6145" max="6145" width="4.42578125" style="98" customWidth="1"/>
    <col min="6146" max="6146" width="9.140625" style="98"/>
    <col min="6147" max="6148" width="5.5703125" style="98" customWidth="1"/>
    <col min="6149" max="6149" width="9.7109375" style="98" bestFit="1" customWidth="1"/>
    <col min="6150" max="6154" width="9.140625" style="98"/>
    <col min="6155" max="6155" width="9" style="98" customWidth="1"/>
    <col min="6156" max="6156" width="0" style="98" hidden="1" customWidth="1"/>
    <col min="6157" max="6157" width="18.7109375" style="98" customWidth="1"/>
    <col min="6158" max="6158" width="19.5703125" style="98" customWidth="1"/>
    <col min="6159" max="6159" width="15.85546875" style="98" bestFit="1" customWidth="1"/>
    <col min="6160" max="6400" width="9.140625" style="98"/>
    <col min="6401" max="6401" width="4.42578125" style="98" customWidth="1"/>
    <col min="6402" max="6402" width="9.140625" style="98"/>
    <col min="6403" max="6404" width="5.5703125" style="98" customWidth="1"/>
    <col min="6405" max="6405" width="9.7109375" style="98" bestFit="1" customWidth="1"/>
    <col min="6406" max="6410" width="9.140625" style="98"/>
    <col min="6411" max="6411" width="9" style="98" customWidth="1"/>
    <col min="6412" max="6412" width="0" style="98" hidden="1" customWidth="1"/>
    <col min="6413" max="6413" width="18.7109375" style="98" customWidth="1"/>
    <col min="6414" max="6414" width="19.5703125" style="98" customWidth="1"/>
    <col min="6415" max="6415" width="15.85546875" style="98" bestFit="1" customWidth="1"/>
    <col min="6416" max="6656" width="9.140625" style="98"/>
    <col min="6657" max="6657" width="4.42578125" style="98" customWidth="1"/>
    <col min="6658" max="6658" width="9.140625" style="98"/>
    <col min="6659" max="6660" width="5.5703125" style="98" customWidth="1"/>
    <col min="6661" max="6661" width="9.7109375" style="98" bestFit="1" customWidth="1"/>
    <col min="6662" max="6666" width="9.140625" style="98"/>
    <col min="6667" max="6667" width="9" style="98" customWidth="1"/>
    <col min="6668" max="6668" width="0" style="98" hidden="1" customWidth="1"/>
    <col min="6669" max="6669" width="18.7109375" style="98" customWidth="1"/>
    <col min="6670" max="6670" width="19.5703125" style="98" customWidth="1"/>
    <col min="6671" max="6671" width="15.85546875" style="98" bestFit="1" customWidth="1"/>
    <col min="6672" max="6912" width="9.140625" style="98"/>
    <col min="6913" max="6913" width="4.42578125" style="98" customWidth="1"/>
    <col min="6914" max="6914" width="9.140625" style="98"/>
    <col min="6915" max="6916" width="5.5703125" style="98" customWidth="1"/>
    <col min="6917" max="6917" width="9.7109375" style="98" bestFit="1" customWidth="1"/>
    <col min="6918" max="6922" width="9.140625" style="98"/>
    <col min="6923" max="6923" width="9" style="98" customWidth="1"/>
    <col min="6924" max="6924" width="0" style="98" hidden="1" customWidth="1"/>
    <col min="6925" max="6925" width="18.7109375" style="98" customWidth="1"/>
    <col min="6926" max="6926" width="19.5703125" style="98" customWidth="1"/>
    <col min="6927" max="6927" width="15.85546875" style="98" bestFit="1" customWidth="1"/>
    <col min="6928" max="7168" width="9.140625" style="98"/>
    <col min="7169" max="7169" width="4.42578125" style="98" customWidth="1"/>
    <col min="7170" max="7170" width="9.140625" style="98"/>
    <col min="7171" max="7172" width="5.5703125" style="98" customWidth="1"/>
    <col min="7173" max="7173" width="9.7109375" style="98" bestFit="1" customWidth="1"/>
    <col min="7174" max="7178" width="9.140625" style="98"/>
    <col min="7179" max="7179" width="9" style="98" customWidth="1"/>
    <col min="7180" max="7180" width="0" style="98" hidden="1" customWidth="1"/>
    <col min="7181" max="7181" width="18.7109375" style="98" customWidth="1"/>
    <col min="7182" max="7182" width="19.5703125" style="98" customWidth="1"/>
    <col min="7183" max="7183" width="15.85546875" style="98" bestFit="1" customWidth="1"/>
    <col min="7184" max="7424" width="9.140625" style="98"/>
    <col min="7425" max="7425" width="4.42578125" style="98" customWidth="1"/>
    <col min="7426" max="7426" width="9.140625" style="98"/>
    <col min="7427" max="7428" width="5.5703125" style="98" customWidth="1"/>
    <col min="7429" max="7429" width="9.7109375" style="98" bestFit="1" customWidth="1"/>
    <col min="7430" max="7434" width="9.140625" style="98"/>
    <col min="7435" max="7435" width="9" style="98" customWidth="1"/>
    <col min="7436" max="7436" width="0" style="98" hidden="1" customWidth="1"/>
    <col min="7437" max="7437" width="18.7109375" style="98" customWidth="1"/>
    <col min="7438" max="7438" width="19.5703125" style="98" customWidth="1"/>
    <col min="7439" max="7439" width="15.85546875" style="98" bestFit="1" customWidth="1"/>
    <col min="7440" max="7680" width="9.140625" style="98"/>
    <col min="7681" max="7681" width="4.42578125" style="98" customWidth="1"/>
    <col min="7682" max="7682" width="9.140625" style="98"/>
    <col min="7683" max="7684" width="5.5703125" style="98" customWidth="1"/>
    <col min="7685" max="7685" width="9.7109375" style="98" bestFit="1" customWidth="1"/>
    <col min="7686" max="7690" width="9.140625" style="98"/>
    <col min="7691" max="7691" width="9" style="98" customWidth="1"/>
    <col min="7692" max="7692" width="0" style="98" hidden="1" customWidth="1"/>
    <col min="7693" max="7693" width="18.7109375" style="98" customWidth="1"/>
    <col min="7694" max="7694" width="19.5703125" style="98" customWidth="1"/>
    <col min="7695" max="7695" width="15.85546875" style="98" bestFit="1" customWidth="1"/>
    <col min="7696" max="7936" width="9.140625" style="98"/>
    <col min="7937" max="7937" width="4.42578125" style="98" customWidth="1"/>
    <col min="7938" max="7938" width="9.140625" style="98"/>
    <col min="7939" max="7940" width="5.5703125" style="98" customWidth="1"/>
    <col min="7941" max="7941" width="9.7109375" style="98" bestFit="1" customWidth="1"/>
    <col min="7942" max="7946" width="9.140625" style="98"/>
    <col min="7947" max="7947" width="9" style="98" customWidth="1"/>
    <col min="7948" max="7948" width="0" style="98" hidden="1" customWidth="1"/>
    <col min="7949" max="7949" width="18.7109375" style="98" customWidth="1"/>
    <col min="7950" max="7950" width="19.5703125" style="98" customWidth="1"/>
    <col min="7951" max="7951" width="15.85546875" style="98" bestFit="1" customWidth="1"/>
    <col min="7952" max="8192" width="9.140625" style="98"/>
    <col min="8193" max="8193" width="4.42578125" style="98" customWidth="1"/>
    <col min="8194" max="8194" width="9.140625" style="98"/>
    <col min="8195" max="8196" width="5.5703125" style="98" customWidth="1"/>
    <col min="8197" max="8197" width="9.7109375" style="98" bestFit="1" customWidth="1"/>
    <col min="8198" max="8202" width="9.140625" style="98"/>
    <col min="8203" max="8203" width="9" style="98" customWidth="1"/>
    <col min="8204" max="8204" width="0" style="98" hidden="1" customWidth="1"/>
    <col min="8205" max="8205" width="18.7109375" style="98" customWidth="1"/>
    <col min="8206" max="8206" width="19.5703125" style="98" customWidth="1"/>
    <col min="8207" max="8207" width="15.85546875" style="98" bestFit="1" customWidth="1"/>
    <col min="8208" max="8448" width="9.140625" style="98"/>
    <col min="8449" max="8449" width="4.42578125" style="98" customWidth="1"/>
    <col min="8450" max="8450" width="9.140625" style="98"/>
    <col min="8451" max="8452" width="5.5703125" style="98" customWidth="1"/>
    <col min="8453" max="8453" width="9.7109375" style="98" bestFit="1" customWidth="1"/>
    <col min="8454" max="8458" width="9.140625" style="98"/>
    <col min="8459" max="8459" width="9" style="98" customWidth="1"/>
    <col min="8460" max="8460" width="0" style="98" hidden="1" customWidth="1"/>
    <col min="8461" max="8461" width="18.7109375" style="98" customWidth="1"/>
    <col min="8462" max="8462" width="19.5703125" style="98" customWidth="1"/>
    <col min="8463" max="8463" width="15.85546875" style="98" bestFit="1" customWidth="1"/>
    <col min="8464" max="8704" width="9.140625" style="98"/>
    <col min="8705" max="8705" width="4.42578125" style="98" customWidth="1"/>
    <col min="8706" max="8706" width="9.140625" style="98"/>
    <col min="8707" max="8708" width="5.5703125" style="98" customWidth="1"/>
    <col min="8709" max="8709" width="9.7109375" style="98" bestFit="1" customWidth="1"/>
    <col min="8710" max="8714" width="9.140625" style="98"/>
    <col min="8715" max="8715" width="9" style="98" customWidth="1"/>
    <col min="8716" max="8716" width="0" style="98" hidden="1" customWidth="1"/>
    <col min="8717" max="8717" width="18.7109375" style="98" customWidth="1"/>
    <col min="8718" max="8718" width="19.5703125" style="98" customWidth="1"/>
    <col min="8719" max="8719" width="15.85546875" style="98" bestFit="1" customWidth="1"/>
    <col min="8720" max="8960" width="9.140625" style="98"/>
    <col min="8961" max="8961" width="4.42578125" style="98" customWidth="1"/>
    <col min="8962" max="8962" width="9.140625" style="98"/>
    <col min="8963" max="8964" width="5.5703125" style="98" customWidth="1"/>
    <col min="8965" max="8965" width="9.7109375" style="98" bestFit="1" customWidth="1"/>
    <col min="8966" max="8970" width="9.140625" style="98"/>
    <col min="8971" max="8971" width="9" style="98" customWidth="1"/>
    <col min="8972" max="8972" width="0" style="98" hidden="1" customWidth="1"/>
    <col min="8973" max="8973" width="18.7109375" style="98" customWidth="1"/>
    <col min="8974" max="8974" width="19.5703125" style="98" customWidth="1"/>
    <col min="8975" max="8975" width="15.85546875" style="98" bestFit="1" customWidth="1"/>
    <col min="8976" max="9216" width="9.140625" style="98"/>
    <col min="9217" max="9217" width="4.42578125" style="98" customWidth="1"/>
    <col min="9218" max="9218" width="9.140625" style="98"/>
    <col min="9219" max="9220" width="5.5703125" style="98" customWidth="1"/>
    <col min="9221" max="9221" width="9.7109375" style="98" bestFit="1" customWidth="1"/>
    <col min="9222" max="9226" width="9.140625" style="98"/>
    <col min="9227" max="9227" width="9" style="98" customWidth="1"/>
    <col min="9228" max="9228" width="0" style="98" hidden="1" customWidth="1"/>
    <col min="9229" max="9229" width="18.7109375" style="98" customWidth="1"/>
    <col min="9230" max="9230" width="19.5703125" style="98" customWidth="1"/>
    <col min="9231" max="9231" width="15.85546875" style="98" bestFit="1" customWidth="1"/>
    <col min="9232" max="9472" width="9.140625" style="98"/>
    <col min="9473" max="9473" width="4.42578125" style="98" customWidth="1"/>
    <col min="9474" max="9474" width="9.140625" style="98"/>
    <col min="9475" max="9476" width="5.5703125" style="98" customWidth="1"/>
    <col min="9477" max="9477" width="9.7109375" style="98" bestFit="1" customWidth="1"/>
    <col min="9478" max="9482" width="9.140625" style="98"/>
    <col min="9483" max="9483" width="9" style="98" customWidth="1"/>
    <col min="9484" max="9484" width="0" style="98" hidden="1" customWidth="1"/>
    <col min="9485" max="9485" width="18.7109375" style="98" customWidth="1"/>
    <col min="9486" max="9486" width="19.5703125" style="98" customWidth="1"/>
    <col min="9487" max="9487" width="15.85546875" style="98" bestFit="1" customWidth="1"/>
    <col min="9488" max="9728" width="9.140625" style="98"/>
    <col min="9729" max="9729" width="4.42578125" style="98" customWidth="1"/>
    <col min="9730" max="9730" width="9.140625" style="98"/>
    <col min="9731" max="9732" width="5.5703125" style="98" customWidth="1"/>
    <col min="9733" max="9733" width="9.7109375" style="98" bestFit="1" customWidth="1"/>
    <col min="9734" max="9738" width="9.140625" style="98"/>
    <col min="9739" max="9739" width="9" style="98" customWidth="1"/>
    <col min="9740" max="9740" width="0" style="98" hidden="1" customWidth="1"/>
    <col min="9741" max="9741" width="18.7109375" style="98" customWidth="1"/>
    <col min="9742" max="9742" width="19.5703125" style="98" customWidth="1"/>
    <col min="9743" max="9743" width="15.85546875" style="98" bestFit="1" customWidth="1"/>
    <col min="9744" max="9984" width="9.140625" style="98"/>
    <col min="9985" max="9985" width="4.42578125" style="98" customWidth="1"/>
    <col min="9986" max="9986" width="9.140625" style="98"/>
    <col min="9987" max="9988" width="5.5703125" style="98" customWidth="1"/>
    <col min="9989" max="9989" width="9.7109375" style="98" bestFit="1" customWidth="1"/>
    <col min="9990" max="9994" width="9.140625" style="98"/>
    <col min="9995" max="9995" width="9" style="98" customWidth="1"/>
    <col min="9996" max="9996" width="0" style="98" hidden="1" customWidth="1"/>
    <col min="9997" max="9997" width="18.7109375" style="98" customWidth="1"/>
    <col min="9998" max="9998" width="19.5703125" style="98" customWidth="1"/>
    <col min="9999" max="9999" width="15.85546875" style="98" bestFit="1" customWidth="1"/>
    <col min="10000" max="10240" width="9.140625" style="98"/>
    <col min="10241" max="10241" width="4.42578125" style="98" customWidth="1"/>
    <col min="10242" max="10242" width="9.140625" style="98"/>
    <col min="10243" max="10244" width="5.5703125" style="98" customWidth="1"/>
    <col min="10245" max="10245" width="9.7109375" style="98" bestFit="1" customWidth="1"/>
    <col min="10246" max="10250" width="9.140625" style="98"/>
    <col min="10251" max="10251" width="9" style="98" customWidth="1"/>
    <col min="10252" max="10252" width="0" style="98" hidden="1" customWidth="1"/>
    <col min="10253" max="10253" width="18.7109375" style="98" customWidth="1"/>
    <col min="10254" max="10254" width="19.5703125" style="98" customWidth="1"/>
    <col min="10255" max="10255" width="15.85546875" style="98" bestFit="1" customWidth="1"/>
    <col min="10256" max="10496" width="9.140625" style="98"/>
    <col min="10497" max="10497" width="4.42578125" style="98" customWidth="1"/>
    <col min="10498" max="10498" width="9.140625" style="98"/>
    <col min="10499" max="10500" width="5.5703125" style="98" customWidth="1"/>
    <col min="10501" max="10501" width="9.7109375" style="98" bestFit="1" customWidth="1"/>
    <col min="10502" max="10506" width="9.140625" style="98"/>
    <col min="10507" max="10507" width="9" style="98" customWidth="1"/>
    <col min="10508" max="10508" width="0" style="98" hidden="1" customWidth="1"/>
    <col min="10509" max="10509" width="18.7109375" style="98" customWidth="1"/>
    <col min="10510" max="10510" width="19.5703125" style="98" customWidth="1"/>
    <col min="10511" max="10511" width="15.85546875" style="98" bestFit="1" customWidth="1"/>
    <col min="10512" max="10752" width="9.140625" style="98"/>
    <col min="10753" max="10753" width="4.42578125" style="98" customWidth="1"/>
    <col min="10754" max="10754" width="9.140625" style="98"/>
    <col min="10755" max="10756" width="5.5703125" style="98" customWidth="1"/>
    <col min="10757" max="10757" width="9.7109375" style="98" bestFit="1" customWidth="1"/>
    <col min="10758" max="10762" width="9.140625" style="98"/>
    <col min="10763" max="10763" width="9" style="98" customWidth="1"/>
    <col min="10764" max="10764" width="0" style="98" hidden="1" customWidth="1"/>
    <col min="10765" max="10765" width="18.7109375" style="98" customWidth="1"/>
    <col min="10766" max="10766" width="19.5703125" style="98" customWidth="1"/>
    <col min="10767" max="10767" width="15.85546875" style="98" bestFit="1" customWidth="1"/>
    <col min="10768" max="11008" width="9.140625" style="98"/>
    <col min="11009" max="11009" width="4.42578125" style="98" customWidth="1"/>
    <col min="11010" max="11010" width="9.140625" style="98"/>
    <col min="11011" max="11012" width="5.5703125" style="98" customWidth="1"/>
    <col min="11013" max="11013" width="9.7109375" style="98" bestFit="1" customWidth="1"/>
    <col min="11014" max="11018" width="9.140625" style="98"/>
    <col min="11019" max="11019" width="9" style="98" customWidth="1"/>
    <col min="11020" max="11020" width="0" style="98" hidden="1" customWidth="1"/>
    <col min="11021" max="11021" width="18.7109375" style="98" customWidth="1"/>
    <col min="11022" max="11022" width="19.5703125" style="98" customWidth="1"/>
    <col min="11023" max="11023" width="15.85546875" style="98" bestFit="1" customWidth="1"/>
    <col min="11024" max="11264" width="9.140625" style="98"/>
    <col min="11265" max="11265" width="4.42578125" style="98" customWidth="1"/>
    <col min="11266" max="11266" width="9.140625" style="98"/>
    <col min="11267" max="11268" width="5.5703125" style="98" customWidth="1"/>
    <col min="11269" max="11269" width="9.7109375" style="98" bestFit="1" customWidth="1"/>
    <col min="11270" max="11274" width="9.140625" style="98"/>
    <col min="11275" max="11275" width="9" style="98" customWidth="1"/>
    <col min="11276" max="11276" width="0" style="98" hidden="1" customWidth="1"/>
    <col min="11277" max="11277" width="18.7109375" style="98" customWidth="1"/>
    <col min="11278" max="11278" width="19.5703125" style="98" customWidth="1"/>
    <col min="11279" max="11279" width="15.85546875" style="98" bestFit="1" customWidth="1"/>
    <col min="11280" max="11520" width="9.140625" style="98"/>
    <col min="11521" max="11521" width="4.42578125" style="98" customWidth="1"/>
    <col min="11522" max="11522" width="9.140625" style="98"/>
    <col min="11523" max="11524" width="5.5703125" style="98" customWidth="1"/>
    <col min="11525" max="11525" width="9.7109375" style="98" bestFit="1" customWidth="1"/>
    <col min="11526" max="11530" width="9.140625" style="98"/>
    <col min="11531" max="11531" width="9" style="98" customWidth="1"/>
    <col min="11532" max="11532" width="0" style="98" hidden="1" customWidth="1"/>
    <col min="11533" max="11533" width="18.7109375" style="98" customWidth="1"/>
    <col min="11534" max="11534" width="19.5703125" style="98" customWidth="1"/>
    <col min="11535" max="11535" width="15.85546875" style="98" bestFit="1" customWidth="1"/>
    <col min="11536" max="11776" width="9.140625" style="98"/>
    <col min="11777" max="11777" width="4.42578125" style="98" customWidth="1"/>
    <col min="11778" max="11778" width="9.140625" style="98"/>
    <col min="11779" max="11780" width="5.5703125" style="98" customWidth="1"/>
    <col min="11781" max="11781" width="9.7109375" style="98" bestFit="1" customWidth="1"/>
    <col min="11782" max="11786" width="9.140625" style="98"/>
    <col min="11787" max="11787" width="9" style="98" customWidth="1"/>
    <col min="11788" max="11788" width="0" style="98" hidden="1" customWidth="1"/>
    <col min="11789" max="11789" width="18.7109375" style="98" customWidth="1"/>
    <col min="11790" max="11790" width="19.5703125" style="98" customWidth="1"/>
    <col min="11791" max="11791" width="15.85546875" style="98" bestFit="1" customWidth="1"/>
    <col min="11792" max="12032" width="9.140625" style="98"/>
    <col min="12033" max="12033" width="4.42578125" style="98" customWidth="1"/>
    <col min="12034" max="12034" width="9.140625" style="98"/>
    <col min="12035" max="12036" width="5.5703125" style="98" customWidth="1"/>
    <col min="12037" max="12037" width="9.7109375" style="98" bestFit="1" customWidth="1"/>
    <col min="12038" max="12042" width="9.140625" style="98"/>
    <col min="12043" max="12043" width="9" style="98" customWidth="1"/>
    <col min="12044" max="12044" width="0" style="98" hidden="1" customWidth="1"/>
    <col min="12045" max="12045" width="18.7109375" style="98" customWidth="1"/>
    <col min="12046" max="12046" width="19.5703125" style="98" customWidth="1"/>
    <col min="12047" max="12047" width="15.85546875" style="98" bestFit="1" customWidth="1"/>
    <col min="12048" max="12288" width="9.140625" style="98"/>
    <col min="12289" max="12289" width="4.42578125" style="98" customWidth="1"/>
    <col min="12290" max="12290" width="9.140625" style="98"/>
    <col min="12291" max="12292" width="5.5703125" style="98" customWidth="1"/>
    <col min="12293" max="12293" width="9.7109375" style="98" bestFit="1" customWidth="1"/>
    <col min="12294" max="12298" width="9.140625" style="98"/>
    <col min="12299" max="12299" width="9" style="98" customWidth="1"/>
    <col min="12300" max="12300" width="0" style="98" hidden="1" customWidth="1"/>
    <col min="12301" max="12301" width="18.7109375" style="98" customWidth="1"/>
    <col min="12302" max="12302" width="19.5703125" style="98" customWidth="1"/>
    <col min="12303" max="12303" width="15.85546875" style="98" bestFit="1" customWidth="1"/>
    <col min="12304" max="12544" width="9.140625" style="98"/>
    <col min="12545" max="12545" width="4.42578125" style="98" customWidth="1"/>
    <col min="12546" max="12546" width="9.140625" style="98"/>
    <col min="12547" max="12548" width="5.5703125" style="98" customWidth="1"/>
    <col min="12549" max="12549" width="9.7109375" style="98" bestFit="1" customWidth="1"/>
    <col min="12550" max="12554" width="9.140625" style="98"/>
    <col min="12555" max="12555" width="9" style="98" customWidth="1"/>
    <col min="12556" max="12556" width="0" style="98" hidden="1" customWidth="1"/>
    <col min="12557" max="12557" width="18.7109375" style="98" customWidth="1"/>
    <col min="12558" max="12558" width="19.5703125" style="98" customWidth="1"/>
    <col min="12559" max="12559" width="15.85546875" style="98" bestFit="1" customWidth="1"/>
    <col min="12560" max="12800" width="9.140625" style="98"/>
    <col min="12801" max="12801" width="4.42578125" style="98" customWidth="1"/>
    <col min="12802" max="12802" width="9.140625" style="98"/>
    <col min="12803" max="12804" width="5.5703125" style="98" customWidth="1"/>
    <col min="12805" max="12805" width="9.7109375" style="98" bestFit="1" customWidth="1"/>
    <col min="12806" max="12810" width="9.140625" style="98"/>
    <col min="12811" max="12811" width="9" style="98" customWidth="1"/>
    <col min="12812" max="12812" width="0" style="98" hidden="1" customWidth="1"/>
    <col min="12813" max="12813" width="18.7109375" style="98" customWidth="1"/>
    <col min="12814" max="12814" width="19.5703125" style="98" customWidth="1"/>
    <col min="12815" max="12815" width="15.85546875" style="98" bestFit="1" customWidth="1"/>
    <col min="12816" max="13056" width="9.140625" style="98"/>
    <col min="13057" max="13057" width="4.42578125" style="98" customWidth="1"/>
    <col min="13058" max="13058" width="9.140625" style="98"/>
    <col min="13059" max="13060" width="5.5703125" style="98" customWidth="1"/>
    <col min="13061" max="13061" width="9.7109375" style="98" bestFit="1" customWidth="1"/>
    <col min="13062" max="13066" width="9.140625" style="98"/>
    <col min="13067" max="13067" width="9" style="98" customWidth="1"/>
    <col min="13068" max="13068" width="0" style="98" hidden="1" customWidth="1"/>
    <col min="13069" max="13069" width="18.7109375" style="98" customWidth="1"/>
    <col min="13070" max="13070" width="19.5703125" style="98" customWidth="1"/>
    <col min="13071" max="13071" width="15.85546875" style="98" bestFit="1" customWidth="1"/>
    <col min="13072" max="13312" width="9.140625" style="98"/>
    <col min="13313" max="13313" width="4.42578125" style="98" customWidth="1"/>
    <col min="13314" max="13314" width="9.140625" style="98"/>
    <col min="13315" max="13316" width="5.5703125" style="98" customWidth="1"/>
    <col min="13317" max="13317" width="9.7109375" style="98" bestFit="1" customWidth="1"/>
    <col min="13318" max="13322" width="9.140625" style="98"/>
    <col min="13323" max="13323" width="9" style="98" customWidth="1"/>
    <col min="13324" max="13324" width="0" style="98" hidden="1" customWidth="1"/>
    <col min="13325" max="13325" width="18.7109375" style="98" customWidth="1"/>
    <col min="13326" max="13326" width="19.5703125" style="98" customWidth="1"/>
    <col min="13327" max="13327" width="15.85546875" style="98" bestFit="1" customWidth="1"/>
    <col min="13328" max="13568" width="9.140625" style="98"/>
    <col min="13569" max="13569" width="4.42578125" style="98" customWidth="1"/>
    <col min="13570" max="13570" width="9.140625" style="98"/>
    <col min="13571" max="13572" width="5.5703125" style="98" customWidth="1"/>
    <col min="13573" max="13573" width="9.7109375" style="98" bestFit="1" customWidth="1"/>
    <col min="13574" max="13578" width="9.140625" style="98"/>
    <col min="13579" max="13579" width="9" style="98" customWidth="1"/>
    <col min="13580" max="13580" width="0" style="98" hidden="1" customWidth="1"/>
    <col min="13581" max="13581" width="18.7109375" style="98" customWidth="1"/>
    <col min="13582" max="13582" width="19.5703125" style="98" customWidth="1"/>
    <col min="13583" max="13583" width="15.85546875" style="98" bestFit="1" customWidth="1"/>
    <col min="13584" max="13824" width="9.140625" style="98"/>
    <col min="13825" max="13825" width="4.42578125" style="98" customWidth="1"/>
    <col min="13826" max="13826" width="9.140625" style="98"/>
    <col min="13827" max="13828" width="5.5703125" style="98" customWidth="1"/>
    <col min="13829" max="13829" width="9.7109375" style="98" bestFit="1" customWidth="1"/>
    <col min="13830" max="13834" width="9.140625" style="98"/>
    <col min="13835" max="13835" width="9" style="98" customWidth="1"/>
    <col min="13836" max="13836" width="0" style="98" hidden="1" customWidth="1"/>
    <col min="13837" max="13837" width="18.7109375" style="98" customWidth="1"/>
    <col min="13838" max="13838" width="19.5703125" style="98" customWidth="1"/>
    <col min="13839" max="13839" width="15.85546875" style="98" bestFit="1" customWidth="1"/>
    <col min="13840" max="14080" width="9.140625" style="98"/>
    <col min="14081" max="14081" width="4.42578125" style="98" customWidth="1"/>
    <col min="14082" max="14082" width="9.140625" style="98"/>
    <col min="14083" max="14084" width="5.5703125" style="98" customWidth="1"/>
    <col min="14085" max="14085" width="9.7109375" style="98" bestFit="1" customWidth="1"/>
    <col min="14086" max="14090" width="9.140625" style="98"/>
    <col min="14091" max="14091" width="9" style="98" customWidth="1"/>
    <col min="14092" max="14092" width="0" style="98" hidden="1" customWidth="1"/>
    <col min="14093" max="14093" width="18.7109375" style="98" customWidth="1"/>
    <col min="14094" max="14094" width="19.5703125" style="98" customWidth="1"/>
    <col min="14095" max="14095" width="15.85546875" style="98" bestFit="1" customWidth="1"/>
    <col min="14096" max="14336" width="9.140625" style="98"/>
    <col min="14337" max="14337" width="4.42578125" style="98" customWidth="1"/>
    <col min="14338" max="14338" width="9.140625" style="98"/>
    <col min="14339" max="14340" width="5.5703125" style="98" customWidth="1"/>
    <col min="14341" max="14341" width="9.7109375" style="98" bestFit="1" customWidth="1"/>
    <col min="14342" max="14346" width="9.140625" style="98"/>
    <col min="14347" max="14347" width="9" style="98" customWidth="1"/>
    <col min="14348" max="14348" width="0" style="98" hidden="1" customWidth="1"/>
    <col min="14349" max="14349" width="18.7109375" style="98" customWidth="1"/>
    <col min="14350" max="14350" width="19.5703125" style="98" customWidth="1"/>
    <col min="14351" max="14351" width="15.85546875" style="98" bestFit="1" customWidth="1"/>
    <col min="14352" max="14592" width="9.140625" style="98"/>
    <col min="14593" max="14593" width="4.42578125" style="98" customWidth="1"/>
    <col min="14594" max="14594" width="9.140625" style="98"/>
    <col min="14595" max="14596" width="5.5703125" style="98" customWidth="1"/>
    <col min="14597" max="14597" width="9.7109375" style="98" bestFit="1" customWidth="1"/>
    <col min="14598" max="14602" width="9.140625" style="98"/>
    <col min="14603" max="14603" width="9" style="98" customWidth="1"/>
    <col min="14604" max="14604" width="0" style="98" hidden="1" customWidth="1"/>
    <col min="14605" max="14605" width="18.7109375" style="98" customWidth="1"/>
    <col min="14606" max="14606" width="19.5703125" style="98" customWidth="1"/>
    <col min="14607" max="14607" width="15.85546875" style="98" bestFit="1" customWidth="1"/>
    <col min="14608" max="14848" width="9.140625" style="98"/>
    <col min="14849" max="14849" width="4.42578125" style="98" customWidth="1"/>
    <col min="14850" max="14850" width="9.140625" style="98"/>
    <col min="14851" max="14852" width="5.5703125" style="98" customWidth="1"/>
    <col min="14853" max="14853" width="9.7109375" style="98" bestFit="1" customWidth="1"/>
    <col min="14854" max="14858" width="9.140625" style="98"/>
    <col min="14859" max="14859" width="9" style="98" customWidth="1"/>
    <col min="14860" max="14860" width="0" style="98" hidden="1" customWidth="1"/>
    <col min="14861" max="14861" width="18.7109375" style="98" customWidth="1"/>
    <col min="14862" max="14862" width="19.5703125" style="98" customWidth="1"/>
    <col min="14863" max="14863" width="15.85546875" style="98" bestFit="1" customWidth="1"/>
    <col min="14864" max="15104" width="9.140625" style="98"/>
    <col min="15105" max="15105" width="4.42578125" style="98" customWidth="1"/>
    <col min="15106" max="15106" width="9.140625" style="98"/>
    <col min="15107" max="15108" width="5.5703125" style="98" customWidth="1"/>
    <col min="15109" max="15109" width="9.7109375" style="98" bestFit="1" customWidth="1"/>
    <col min="15110" max="15114" width="9.140625" style="98"/>
    <col min="15115" max="15115" width="9" style="98" customWidth="1"/>
    <col min="15116" max="15116" width="0" style="98" hidden="1" customWidth="1"/>
    <col min="15117" max="15117" width="18.7109375" style="98" customWidth="1"/>
    <col min="15118" max="15118" width="19.5703125" style="98" customWidth="1"/>
    <col min="15119" max="15119" width="15.85546875" style="98" bestFit="1" customWidth="1"/>
    <col min="15120" max="15360" width="9.140625" style="98"/>
    <col min="15361" max="15361" width="4.42578125" style="98" customWidth="1"/>
    <col min="15362" max="15362" width="9.140625" style="98"/>
    <col min="15363" max="15364" width="5.5703125" style="98" customWidth="1"/>
    <col min="15365" max="15365" width="9.7109375" style="98" bestFit="1" customWidth="1"/>
    <col min="15366" max="15370" width="9.140625" style="98"/>
    <col min="15371" max="15371" width="9" style="98" customWidth="1"/>
    <col min="15372" max="15372" width="0" style="98" hidden="1" customWidth="1"/>
    <col min="15373" max="15373" width="18.7109375" style="98" customWidth="1"/>
    <col min="15374" max="15374" width="19.5703125" style="98" customWidth="1"/>
    <col min="15375" max="15375" width="15.85546875" style="98" bestFit="1" customWidth="1"/>
    <col min="15376" max="15616" width="9.140625" style="98"/>
    <col min="15617" max="15617" width="4.42578125" style="98" customWidth="1"/>
    <col min="15618" max="15618" width="9.140625" style="98"/>
    <col min="15619" max="15620" width="5.5703125" style="98" customWidth="1"/>
    <col min="15621" max="15621" width="9.7109375" style="98" bestFit="1" customWidth="1"/>
    <col min="15622" max="15626" width="9.140625" style="98"/>
    <col min="15627" max="15627" width="9" style="98" customWidth="1"/>
    <col min="15628" max="15628" width="0" style="98" hidden="1" customWidth="1"/>
    <col min="15629" max="15629" width="18.7109375" style="98" customWidth="1"/>
    <col min="15630" max="15630" width="19.5703125" style="98" customWidth="1"/>
    <col min="15631" max="15631" width="15.85546875" style="98" bestFit="1" customWidth="1"/>
    <col min="15632" max="15872" width="9.140625" style="98"/>
    <col min="15873" max="15873" width="4.42578125" style="98" customWidth="1"/>
    <col min="15874" max="15874" width="9.140625" style="98"/>
    <col min="15875" max="15876" width="5.5703125" style="98" customWidth="1"/>
    <col min="15877" max="15877" width="9.7109375" style="98" bestFit="1" customWidth="1"/>
    <col min="15878" max="15882" width="9.140625" style="98"/>
    <col min="15883" max="15883" width="9" style="98" customWidth="1"/>
    <col min="15884" max="15884" width="0" style="98" hidden="1" customWidth="1"/>
    <col min="15885" max="15885" width="18.7109375" style="98" customWidth="1"/>
    <col min="15886" max="15886" width="19.5703125" style="98" customWidth="1"/>
    <col min="15887" max="15887" width="15.85546875" style="98" bestFit="1" customWidth="1"/>
    <col min="15888" max="16128" width="9.140625" style="98"/>
    <col min="16129" max="16129" width="4.42578125" style="98" customWidth="1"/>
    <col min="16130" max="16130" width="9.140625" style="98"/>
    <col min="16131" max="16132" width="5.5703125" style="98" customWidth="1"/>
    <col min="16133" max="16133" width="9.7109375" style="98" bestFit="1" customWidth="1"/>
    <col min="16134" max="16138" width="9.140625" style="98"/>
    <col min="16139" max="16139" width="9" style="98" customWidth="1"/>
    <col min="16140" max="16140" width="0" style="98" hidden="1" customWidth="1"/>
    <col min="16141" max="16141" width="18.7109375" style="98" customWidth="1"/>
    <col min="16142" max="16142" width="19.5703125" style="98" customWidth="1"/>
    <col min="16143" max="16143" width="15.85546875" style="98" bestFit="1" customWidth="1"/>
    <col min="16144" max="16384" width="9.140625" style="98"/>
  </cols>
  <sheetData>
    <row r="1" spans="2:15" ht="26.25" customHeight="1" x14ac:dyDescent="0.2">
      <c r="N1" s="350"/>
    </row>
    <row r="2" spans="2:15" ht="20.25" x14ac:dyDescent="0.3">
      <c r="B2" s="99" t="s">
        <v>133</v>
      </c>
      <c r="C2" s="99"/>
      <c r="D2" s="99"/>
      <c r="E2" s="99"/>
      <c r="F2" s="99"/>
      <c r="G2" s="99"/>
      <c r="H2" s="99"/>
      <c r="I2" s="99"/>
      <c r="J2" s="99"/>
      <c r="K2" s="99"/>
      <c r="L2" s="99"/>
      <c r="N2" s="350"/>
    </row>
    <row r="3" spans="2:15" ht="13.5" thickBot="1" x14ac:dyDescent="0.25">
      <c r="G3" s="98" t="s">
        <v>134</v>
      </c>
    </row>
    <row r="4" spans="2:15" ht="34.5" customHeight="1" thickBot="1" x14ac:dyDescent="0.25"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3"/>
      <c r="M4" s="100" t="s">
        <v>135</v>
      </c>
      <c r="N4" s="100" t="s">
        <v>136</v>
      </c>
    </row>
    <row r="5" spans="2:15" ht="16.5" thickBot="1" x14ac:dyDescent="0.3">
      <c r="B5" s="101" t="s">
        <v>137</v>
      </c>
      <c r="C5" s="354" t="s">
        <v>138</v>
      </c>
      <c r="D5" s="355"/>
      <c r="E5" s="355"/>
      <c r="F5" s="355"/>
      <c r="G5" s="355"/>
      <c r="H5" s="355"/>
      <c r="I5" s="355"/>
      <c r="J5" s="355"/>
      <c r="K5" s="355"/>
      <c r="L5" s="356"/>
      <c r="M5" s="102">
        <v>257605082.32999998</v>
      </c>
      <c r="N5" s="102">
        <v>252226329.45999998</v>
      </c>
    </row>
    <row r="6" spans="2:15" ht="13.5" thickBot="1" x14ac:dyDescent="0.25">
      <c r="B6" s="103"/>
      <c r="C6" s="104" t="s">
        <v>139</v>
      </c>
      <c r="D6" s="357" t="s">
        <v>140</v>
      </c>
      <c r="E6" s="357"/>
      <c r="F6" s="357"/>
      <c r="G6" s="357"/>
      <c r="H6" s="357"/>
      <c r="I6" s="357"/>
      <c r="J6" s="357"/>
      <c r="K6" s="357"/>
      <c r="L6" s="358"/>
      <c r="M6" s="105">
        <v>0</v>
      </c>
      <c r="N6" s="105"/>
    </row>
    <row r="7" spans="2:15" ht="16.5" thickBot="1" x14ac:dyDescent="0.3">
      <c r="B7" s="359" t="s">
        <v>141</v>
      </c>
      <c r="C7" s="354" t="s">
        <v>142</v>
      </c>
      <c r="D7" s="355"/>
      <c r="E7" s="355"/>
      <c r="F7" s="355"/>
      <c r="G7" s="355"/>
      <c r="H7" s="355"/>
      <c r="I7" s="355"/>
      <c r="J7" s="355"/>
      <c r="K7" s="355"/>
      <c r="L7" s="356"/>
      <c r="M7" s="102">
        <f>M5+M6</f>
        <v>257605082.32999998</v>
      </c>
      <c r="N7" s="102">
        <v>252226329.45999998</v>
      </c>
    </row>
    <row r="8" spans="2:15" ht="15.75" thickBot="1" x14ac:dyDescent="0.3">
      <c r="B8" s="360"/>
      <c r="C8" s="362" t="s">
        <v>143</v>
      </c>
      <c r="D8" s="365" t="s">
        <v>144</v>
      </c>
      <c r="E8" s="366"/>
      <c r="F8" s="366"/>
      <c r="G8" s="366"/>
      <c r="H8" s="366"/>
      <c r="I8" s="366"/>
      <c r="J8" s="366"/>
      <c r="K8" s="366"/>
      <c r="L8" s="366"/>
      <c r="M8" s="102">
        <v>254992664.19</v>
      </c>
      <c r="N8" s="102">
        <v>247389939.84999999</v>
      </c>
      <c r="O8" s="106"/>
    </row>
    <row r="9" spans="2:15" ht="15" customHeight="1" x14ac:dyDescent="0.2">
      <c r="B9" s="360"/>
      <c r="C9" s="363"/>
      <c r="D9" s="367" t="s">
        <v>145</v>
      </c>
      <c r="E9" s="370" t="s">
        <v>146</v>
      </c>
      <c r="F9" s="370"/>
      <c r="G9" s="370"/>
      <c r="H9" s="370"/>
      <c r="I9" s="370"/>
      <c r="J9" s="370"/>
      <c r="K9" s="370"/>
      <c r="L9" s="370"/>
      <c r="M9" s="107">
        <f>M10-M18</f>
        <v>-7602724.3399999999</v>
      </c>
      <c r="N9" s="107">
        <f>N10-N18</f>
        <v>2125483.830000001</v>
      </c>
      <c r="O9" s="106"/>
    </row>
    <row r="10" spans="2:15" x14ac:dyDescent="0.2">
      <c r="B10" s="360"/>
      <c r="C10" s="363"/>
      <c r="D10" s="368"/>
      <c r="E10" s="371" t="s">
        <v>147</v>
      </c>
      <c r="F10" s="372" t="s">
        <v>148</v>
      </c>
      <c r="G10" s="372"/>
      <c r="H10" s="372"/>
      <c r="I10" s="372"/>
      <c r="J10" s="372"/>
      <c r="K10" s="372"/>
      <c r="L10" s="372"/>
      <c r="M10" s="108">
        <f>SUM(M11:M17)</f>
        <v>68881.170000000013</v>
      </c>
      <c r="N10" s="108">
        <f>SUM(N11:N17)</f>
        <v>9048238.3100000005</v>
      </c>
    </row>
    <row r="11" spans="2:15" x14ac:dyDescent="0.2">
      <c r="B11" s="360"/>
      <c r="C11" s="363"/>
      <c r="D11" s="368"/>
      <c r="E11" s="371"/>
      <c r="F11" s="372" t="s">
        <v>149</v>
      </c>
      <c r="G11" s="372"/>
      <c r="H11" s="372"/>
      <c r="I11" s="372"/>
      <c r="J11" s="372"/>
      <c r="K11" s="372"/>
      <c r="L11" s="372"/>
      <c r="M11" s="108">
        <v>68158.600000000006</v>
      </c>
      <c r="N11" s="109">
        <v>1599852.64</v>
      </c>
    </row>
    <row r="12" spans="2:15" x14ac:dyDescent="0.2">
      <c r="B12" s="360"/>
      <c r="C12" s="363"/>
      <c r="D12" s="368"/>
      <c r="E12" s="371"/>
      <c r="F12" s="372" t="s">
        <v>150</v>
      </c>
      <c r="G12" s="372"/>
      <c r="H12" s="372"/>
      <c r="I12" s="372"/>
      <c r="J12" s="372"/>
      <c r="K12" s="372"/>
      <c r="L12" s="372"/>
      <c r="M12" s="109">
        <v>0</v>
      </c>
      <c r="N12" s="109">
        <v>0</v>
      </c>
    </row>
    <row r="13" spans="2:15" x14ac:dyDescent="0.2">
      <c r="B13" s="360"/>
      <c r="C13" s="363"/>
      <c r="D13" s="368"/>
      <c r="E13" s="371"/>
      <c r="F13" s="373" t="s">
        <v>151</v>
      </c>
      <c r="G13" s="374"/>
      <c r="H13" s="374"/>
      <c r="I13" s="374"/>
      <c r="J13" s="374"/>
      <c r="K13" s="374"/>
      <c r="L13" s="375"/>
      <c r="M13" s="109">
        <v>0</v>
      </c>
      <c r="N13" s="109">
        <v>0</v>
      </c>
    </row>
    <row r="14" spans="2:15" x14ac:dyDescent="0.2">
      <c r="B14" s="360"/>
      <c r="C14" s="363"/>
      <c r="D14" s="368"/>
      <c r="E14" s="371"/>
      <c r="F14" s="373" t="s">
        <v>152</v>
      </c>
      <c r="G14" s="374"/>
      <c r="H14" s="374"/>
      <c r="I14" s="374"/>
      <c r="J14" s="374"/>
      <c r="K14" s="374"/>
      <c r="L14" s="375"/>
      <c r="M14" s="109">
        <v>0</v>
      </c>
      <c r="N14" s="109">
        <v>0</v>
      </c>
    </row>
    <row r="15" spans="2:15" ht="15" x14ac:dyDescent="0.25">
      <c r="B15" s="360"/>
      <c r="C15" s="363"/>
      <c r="D15" s="368"/>
      <c r="E15" s="371"/>
      <c r="F15" s="373" t="s">
        <v>153</v>
      </c>
      <c r="G15" s="374"/>
      <c r="H15" s="374"/>
      <c r="I15" s="374"/>
      <c r="J15" s="374"/>
      <c r="K15" s="374"/>
      <c r="L15" s="375"/>
      <c r="M15" s="109">
        <v>0</v>
      </c>
      <c r="N15" s="110">
        <v>7270888.0099999998</v>
      </c>
    </row>
    <row r="16" spans="2:15" x14ac:dyDescent="0.2">
      <c r="B16" s="360"/>
      <c r="C16" s="363"/>
      <c r="D16" s="368"/>
      <c r="E16" s="371"/>
      <c r="F16" s="373" t="s">
        <v>154</v>
      </c>
      <c r="G16" s="374"/>
      <c r="H16" s="374"/>
      <c r="I16" s="374"/>
      <c r="J16" s="374"/>
      <c r="K16" s="374"/>
      <c r="L16" s="375"/>
      <c r="M16" s="109">
        <v>0</v>
      </c>
      <c r="N16" s="111"/>
      <c r="O16" s="106"/>
    </row>
    <row r="17" spans="2:21" x14ac:dyDescent="0.2">
      <c r="B17" s="360"/>
      <c r="C17" s="363"/>
      <c r="D17" s="368"/>
      <c r="E17" s="371"/>
      <c r="F17" s="376" t="s">
        <v>155</v>
      </c>
      <c r="G17" s="377"/>
      <c r="H17" s="377"/>
      <c r="I17" s="377"/>
      <c r="J17" s="377"/>
      <c r="K17" s="377"/>
      <c r="L17" s="378"/>
      <c r="M17" s="112">
        <v>722.57</v>
      </c>
      <c r="N17" s="112">
        <v>177497.66</v>
      </c>
    </row>
    <row r="18" spans="2:21" x14ac:dyDescent="0.2">
      <c r="B18" s="360"/>
      <c r="C18" s="363"/>
      <c r="D18" s="368"/>
      <c r="E18" s="113" t="s">
        <v>156</v>
      </c>
      <c r="F18" s="373" t="s">
        <v>157</v>
      </c>
      <c r="G18" s="374"/>
      <c r="H18" s="374"/>
      <c r="I18" s="374"/>
      <c r="J18" s="374"/>
      <c r="K18" s="374"/>
      <c r="L18" s="375"/>
      <c r="M18" s="112">
        <f>SUM(M19:M23)</f>
        <v>7671605.5099999998</v>
      </c>
      <c r="N18" s="112">
        <f>SUM(N19:N23)</f>
        <v>6922754.4799999995</v>
      </c>
    </row>
    <row r="19" spans="2:21" x14ac:dyDescent="0.2">
      <c r="B19" s="360"/>
      <c r="C19" s="363"/>
      <c r="D19" s="368"/>
      <c r="E19" s="113"/>
      <c r="F19" s="373" t="s">
        <v>158</v>
      </c>
      <c r="G19" s="374"/>
      <c r="H19" s="374"/>
      <c r="I19" s="374"/>
      <c r="J19" s="374"/>
      <c r="K19" s="374"/>
      <c r="L19" s="375"/>
      <c r="M19" s="108">
        <v>693000</v>
      </c>
      <c r="N19" s="108"/>
    </row>
    <row r="20" spans="2:21" x14ac:dyDescent="0.2">
      <c r="B20" s="360"/>
      <c r="C20" s="363"/>
      <c r="D20" s="368"/>
      <c r="E20" s="113"/>
      <c r="F20" s="373" t="s">
        <v>150</v>
      </c>
      <c r="G20" s="374"/>
      <c r="H20" s="374"/>
      <c r="I20" s="374"/>
      <c r="J20" s="374"/>
      <c r="K20" s="374"/>
      <c r="L20" s="375"/>
      <c r="M20" s="108">
        <v>0</v>
      </c>
      <c r="N20" s="108">
        <v>0</v>
      </c>
    </row>
    <row r="21" spans="2:21" x14ac:dyDescent="0.2">
      <c r="B21" s="360"/>
      <c r="C21" s="363"/>
      <c r="D21" s="368"/>
      <c r="E21" s="113"/>
      <c r="F21" s="373" t="s">
        <v>159</v>
      </c>
      <c r="G21" s="374"/>
      <c r="H21" s="374"/>
      <c r="I21" s="374"/>
      <c r="J21" s="374"/>
      <c r="K21" s="374"/>
      <c r="L21" s="375"/>
      <c r="M21" s="108">
        <v>6690192.96</v>
      </c>
      <c r="N21" s="108">
        <v>6735508.6799999997</v>
      </c>
    </row>
    <row r="22" spans="2:21" x14ac:dyDescent="0.2">
      <c r="B22" s="360"/>
      <c r="C22" s="363"/>
      <c r="D22" s="368"/>
      <c r="E22" s="113"/>
      <c r="F22" s="373" t="s">
        <v>160</v>
      </c>
      <c r="G22" s="374"/>
      <c r="H22" s="374"/>
      <c r="I22" s="374"/>
      <c r="J22" s="374"/>
      <c r="K22" s="374"/>
      <c r="L22" s="375"/>
      <c r="M22" s="108">
        <v>0</v>
      </c>
      <c r="N22" s="108">
        <v>0</v>
      </c>
    </row>
    <row r="23" spans="2:21" ht="13.5" thickBot="1" x14ac:dyDescent="0.25">
      <c r="B23" s="360"/>
      <c r="C23" s="363"/>
      <c r="D23" s="369"/>
      <c r="E23" s="114"/>
      <c r="F23" s="384" t="s">
        <v>155</v>
      </c>
      <c r="G23" s="385"/>
      <c r="H23" s="385"/>
      <c r="I23" s="385"/>
      <c r="J23" s="385"/>
      <c r="K23" s="385"/>
      <c r="L23" s="386"/>
      <c r="M23" s="115">
        <v>288412.55</v>
      </c>
      <c r="N23" s="115">
        <v>187245.8</v>
      </c>
    </row>
    <row r="24" spans="2:21" ht="13.5" thickBot="1" x14ac:dyDescent="0.25">
      <c r="B24" s="360"/>
      <c r="C24" s="364"/>
      <c r="D24" s="116" t="s">
        <v>161</v>
      </c>
      <c r="E24" s="379" t="s">
        <v>162</v>
      </c>
      <c r="F24" s="380"/>
      <c r="G24" s="380"/>
      <c r="H24" s="380"/>
      <c r="I24" s="380"/>
      <c r="J24" s="380"/>
      <c r="K24" s="380"/>
      <c r="L24" s="381"/>
      <c r="M24" s="102">
        <f>(M8+M10-M18)</f>
        <v>247389939.84999999</v>
      </c>
      <c r="N24" s="102">
        <f>(N8+N10-N18)</f>
        <v>249515423.68000001</v>
      </c>
    </row>
    <row r="25" spans="2:21" ht="15.75" thickBot="1" x14ac:dyDescent="0.3">
      <c r="B25" s="360"/>
      <c r="C25" s="362" t="s">
        <v>163</v>
      </c>
      <c r="D25" s="365" t="s">
        <v>164</v>
      </c>
      <c r="E25" s="366"/>
      <c r="F25" s="366"/>
      <c r="G25" s="366"/>
      <c r="H25" s="366"/>
      <c r="I25" s="366"/>
      <c r="J25" s="366"/>
      <c r="K25" s="366"/>
      <c r="L25" s="366"/>
      <c r="M25" s="117">
        <v>0</v>
      </c>
      <c r="N25" s="117">
        <v>0</v>
      </c>
      <c r="O25" s="118"/>
      <c r="P25" s="118"/>
      <c r="Q25" s="118"/>
      <c r="R25" s="118"/>
      <c r="S25" s="118"/>
      <c r="T25" s="118"/>
      <c r="U25" s="118"/>
    </row>
    <row r="26" spans="2:21" s="118" customFormat="1" x14ac:dyDescent="0.2">
      <c r="B26" s="360"/>
      <c r="C26" s="363"/>
      <c r="D26" s="382" t="s">
        <v>165</v>
      </c>
      <c r="E26" s="370" t="s">
        <v>166</v>
      </c>
      <c r="F26" s="370"/>
      <c r="G26" s="370"/>
      <c r="H26" s="370"/>
      <c r="I26" s="370"/>
      <c r="J26" s="370"/>
      <c r="K26" s="370"/>
      <c r="L26" s="370"/>
      <c r="M26" s="119">
        <v>0</v>
      </c>
      <c r="N26" s="119">
        <v>0</v>
      </c>
      <c r="O26" s="98"/>
      <c r="P26" s="98"/>
      <c r="Q26" s="98"/>
      <c r="R26" s="98"/>
      <c r="S26" s="98"/>
      <c r="T26" s="98"/>
      <c r="U26" s="98"/>
    </row>
    <row r="27" spans="2:21" x14ac:dyDescent="0.2">
      <c r="B27" s="360"/>
      <c r="C27" s="363"/>
      <c r="D27" s="382"/>
      <c r="E27" s="113" t="s">
        <v>147</v>
      </c>
      <c r="F27" s="372" t="s">
        <v>167</v>
      </c>
      <c r="G27" s="372"/>
      <c r="H27" s="372"/>
      <c r="I27" s="372"/>
      <c r="J27" s="372"/>
      <c r="K27" s="372"/>
      <c r="L27" s="372"/>
      <c r="M27" s="108">
        <v>0</v>
      </c>
      <c r="N27" s="108">
        <v>0</v>
      </c>
    </row>
    <row r="28" spans="2:21" x14ac:dyDescent="0.2">
      <c r="B28" s="360"/>
      <c r="C28" s="363"/>
      <c r="D28" s="367"/>
      <c r="E28" s="113" t="s">
        <v>156</v>
      </c>
      <c r="F28" s="372" t="s">
        <v>157</v>
      </c>
      <c r="G28" s="372"/>
      <c r="H28" s="372"/>
      <c r="I28" s="372"/>
      <c r="J28" s="372"/>
      <c r="K28" s="372"/>
      <c r="L28" s="372"/>
      <c r="M28" s="108">
        <v>0</v>
      </c>
      <c r="N28" s="108">
        <v>0</v>
      </c>
    </row>
    <row r="29" spans="2:21" ht="13.5" thickBot="1" x14ac:dyDescent="0.25">
      <c r="B29" s="360"/>
      <c r="C29" s="364"/>
      <c r="D29" s="120" t="s">
        <v>168</v>
      </c>
      <c r="E29" s="383" t="s">
        <v>169</v>
      </c>
      <c r="F29" s="383"/>
      <c r="G29" s="383"/>
      <c r="H29" s="383"/>
      <c r="I29" s="383"/>
      <c r="J29" s="383"/>
      <c r="K29" s="383"/>
      <c r="L29" s="383"/>
      <c r="M29" s="115">
        <v>0</v>
      </c>
      <c r="N29" s="115">
        <v>0</v>
      </c>
    </row>
    <row r="30" spans="2:21" ht="15.75" thickBot="1" x14ac:dyDescent="0.3">
      <c r="B30" s="360"/>
      <c r="C30" s="362" t="s">
        <v>170</v>
      </c>
      <c r="D30" s="388" t="s">
        <v>171</v>
      </c>
      <c r="E30" s="388"/>
      <c r="F30" s="388"/>
      <c r="G30" s="388"/>
      <c r="H30" s="388"/>
      <c r="I30" s="388"/>
      <c r="J30" s="388"/>
      <c r="K30" s="388"/>
      <c r="L30" s="389"/>
      <c r="M30" s="117">
        <v>0</v>
      </c>
      <c r="N30" s="117">
        <v>0</v>
      </c>
    </row>
    <row r="31" spans="2:21" x14ac:dyDescent="0.2">
      <c r="B31" s="360"/>
      <c r="C31" s="363"/>
      <c r="D31" s="390"/>
      <c r="E31" s="121" t="s">
        <v>147</v>
      </c>
      <c r="F31" s="392" t="s">
        <v>172</v>
      </c>
      <c r="G31" s="392"/>
      <c r="H31" s="392"/>
      <c r="I31" s="392"/>
      <c r="J31" s="392"/>
      <c r="K31" s="392"/>
      <c r="L31" s="393"/>
      <c r="M31" s="119">
        <v>0</v>
      </c>
      <c r="N31" s="119">
        <v>0</v>
      </c>
    </row>
    <row r="32" spans="2:21" x14ac:dyDescent="0.2">
      <c r="B32" s="360"/>
      <c r="C32" s="363"/>
      <c r="D32" s="391"/>
      <c r="E32" s="122" t="s">
        <v>156</v>
      </c>
      <c r="F32" s="374" t="s">
        <v>173</v>
      </c>
      <c r="G32" s="374"/>
      <c r="H32" s="374"/>
      <c r="I32" s="374"/>
      <c r="J32" s="374"/>
      <c r="K32" s="374"/>
      <c r="L32" s="375"/>
      <c r="M32" s="108">
        <v>0</v>
      </c>
      <c r="N32" s="108">
        <v>0</v>
      </c>
    </row>
    <row r="33" spans="2:14" ht="13.5" thickBot="1" x14ac:dyDescent="0.25">
      <c r="B33" s="360"/>
      <c r="C33" s="364"/>
      <c r="D33" s="120" t="s">
        <v>174</v>
      </c>
      <c r="E33" s="384" t="s">
        <v>175</v>
      </c>
      <c r="F33" s="385"/>
      <c r="G33" s="385"/>
      <c r="H33" s="385"/>
      <c r="I33" s="385"/>
      <c r="J33" s="385"/>
      <c r="K33" s="385"/>
      <c r="L33" s="386"/>
      <c r="M33" s="115">
        <v>0</v>
      </c>
      <c r="N33" s="115">
        <v>0</v>
      </c>
    </row>
    <row r="34" spans="2:14" ht="15.75" thickBot="1" x14ac:dyDescent="0.3">
      <c r="B34" s="360"/>
      <c r="C34" s="397" t="s">
        <v>176</v>
      </c>
      <c r="D34" s="365" t="s">
        <v>177</v>
      </c>
      <c r="E34" s="366"/>
      <c r="F34" s="366"/>
      <c r="G34" s="366"/>
      <c r="H34" s="366"/>
      <c r="I34" s="366"/>
      <c r="J34" s="366"/>
      <c r="K34" s="366"/>
      <c r="L34" s="366"/>
      <c r="M34" s="117">
        <v>0</v>
      </c>
      <c r="N34" s="117">
        <v>0</v>
      </c>
    </row>
    <row r="35" spans="2:14" x14ac:dyDescent="0.2">
      <c r="B35" s="360"/>
      <c r="C35" s="363"/>
      <c r="D35" s="367" t="s">
        <v>178</v>
      </c>
      <c r="E35" s="370" t="s">
        <v>179</v>
      </c>
      <c r="F35" s="370"/>
      <c r="G35" s="370"/>
      <c r="H35" s="370"/>
      <c r="I35" s="370"/>
      <c r="J35" s="370"/>
      <c r="K35" s="370"/>
      <c r="L35" s="370"/>
      <c r="M35" s="119">
        <v>0</v>
      </c>
      <c r="N35" s="119">
        <v>0</v>
      </c>
    </row>
    <row r="36" spans="2:14" x14ac:dyDescent="0.2">
      <c r="B36" s="360"/>
      <c r="C36" s="363"/>
      <c r="D36" s="368"/>
      <c r="E36" s="387" t="s">
        <v>147</v>
      </c>
      <c r="F36" s="372" t="s">
        <v>167</v>
      </c>
      <c r="G36" s="372"/>
      <c r="H36" s="372"/>
      <c r="I36" s="372"/>
      <c r="J36" s="372"/>
      <c r="K36" s="372"/>
      <c r="L36" s="372"/>
      <c r="M36" s="108">
        <v>0</v>
      </c>
      <c r="N36" s="108">
        <v>0</v>
      </c>
    </row>
    <row r="37" spans="2:14" x14ac:dyDescent="0.2">
      <c r="B37" s="360"/>
      <c r="C37" s="363"/>
      <c r="D37" s="368"/>
      <c r="E37" s="387"/>
      <c r="F37" s="372" t="s">
        <v>180</v>
      </c>
      <c r="G37" s="372"/>
      <c r="H37" s="372"/>
      <c r="I37" s="372"/>
      <c r="J37" s="372"/>
      <c r="K37" s="372"/>
      <c r="L37" s="372"/>
      <c r="M37" s="108">
        <v>0</v>
      </c>
      <c r="N37" s="108">
        <v>0</v>
      </c>
    </row>
    <row r="38" spans="2:14" x14ac:dyDescent="0.2">
      <c r="B38" s="360"/>
      <c r="C38" s="363"/>
      <c r="D38" s="368"/>
      <c r="E38" s="387"/>
      <c r="F38" s="372" t="s">
        <v>181</v>
      </c>
      <c r="G38" s="372"/>
      <c r="H38" s="372"/>
      <c r="I38" s="372"/>
      <c r="J38" s="372"/>
      <c r="K38" s="372"/>
      <c r="L38" s="372"/>
      <c r="M38" s="108">
        <v>0</v>
      </c>
      <c r="N38" s="108">
        <v>0</v>
      </c>
    </row>
    <row r="39" spans="2:14" x14ac:dyDescent="0.2">
      <c r="B39" s="360"/>
      <c r="C39" s="363"/>
      <c r="D39" s="368"/>
      <c r="E39" s="387"/>
      <c r="F39" s="372" t="s">
        <v>182</v>
      </c>
      <c r="G39" s="372"/>
      <c r="H39" s="372"/>
      <c r="I39" s="372"/>
      <c r="J39" s="372"/>
      <c r="K39" s="372"/>
      <c r="L39" s="372"/>
      <c r="M39" s="108">
        <v>0</v>
      </c>
      <c r="N39" s="108">
        <v>0</v>
      </c>
    </row>
    <row r="40" spans="2:14" x14ac:dyDescent="0.2">
      <c r="B40" s="360"/>
      <c r="C40" s="363"/>
      <c r="D40" s="368"/>
      <c r="E40" s="387" t="s">
        <v>156</v>
      </c>
      <c r="F40" s="372" t="s">
        <v>157</v>
      </c>
      <c r="G40" s="372"/>
      <c r="H40" s="372"/>
      <c r="I40" s="372"/>
      <c r="J40" s="372"/>
      <c r="K40" s="372"/>
      <c r="L40" s="372"/>
      <c r="M40" s="108">
        <v>0</v>
      </c>
      <c r="N40" s="108">
        <v>0</v>
      </c>
    </row>
    <row r="41" spans="2:14" x14ac:dyDescent="0.2">
      <c r="B41" s="360"/>
      <c r="C41" s="363"/>
      <c r="D41" s="368"/>
      <c r="E41" s="387"/>
      <c r="F41" s="372" t="s">
        <v>183</v>
      </c>
      <c r="G41" s="372"/>
      <c r="H41" s="372"/>
      <c r="I41" s="372"/>
      <c r="J41" s="372"/>
      <c r="K41" s="372"/>
      <c r="L41" s="372"/>
      <c r="M41" s="108">
        <v>0</v>
      </c>
      <c r="N41" s="108">
        <v>0</v>
      </c>
    </row>
    <row r="42" spans="2:14" ht="13.5" thickBot="1" x14ac:dyDescent="0.25">
      <c r="B42" s="360"/>
      <c r="C42" s="364"/>
      <c r="D42" s="120" t="s">
        <v>184</v>
      </c>
      <c r="E42" s="383" t="s">
        <v>185</v>
      </c>
      <c r="F42" s="383"/>
      <c r="G42" s="383"/>
      <c r="H42" s="383"/>
      <c r="I42" s="383"/>
      <c r="J42" s="383"/>
      <c r="K42" s="383"/>
      <c r="L42" s="383"/>
      <c r="M42" s="115">
        <v>0</v>
      </c>
      <c r="N42" s="115">
        <v>0</v>
      </c>
    </row>
    <row r="43" spans="2:14" ht="15.75" thickBot="1" x14ac:dyDescent="0.25">
      <c r="B43" s="360"/>
      <c r="C43" s="362" t="s">
        <v>186</v>
      </c>
      <c r="D43" s="394" t="s">
        <v>187</v>
      </c>
      <c r="E43" s="395"/>
      <c r="F43" s="395"/>
      <c r="G43" s="395"/>
      <c r="H43" s="395"/>
      <c r="I43" s="395"/>
      <c r="J43" s="395"/>
      <c r="K43" s="395"/>
      <c r="L43" s="395"/>
      <c r="M43" s="117">
        <v>3237259.54</v>
      </c>
      <c r="N43" s="117">
        <v>3236536.97</v>
      </c>
    </row>
    <row r="44" spans="2:14" x14ac:dyDescent="0.2">
      <c r="B44" s="360"/>
      <c r="C44" s="363"/>
      <c r="D44" s="367" t="s">
        <v>188</v>
      </c>
      <c r="E44" s="370" t="s">
        <v>189</v>
      </c>
      <c r="F44" s="370"/>
      <c r="G44" s="370"/>
      <c r="H44" s="370"/>
      <c r="I44" s="370"/>
      <c r="J44" s="370"/>
      <c r="K44" s="370"/>
      <c r="L44" s="370"/>
      <c r="M44" s="119">
        <f>M46</f>
        <v>722.57</v>
      </c>
      <c r="N44" s="119">
        <v>177497.66</v>
      </c>
    </row>
    <row r="45" spans="2:14" x14ac:dyDescent="0.2">
      <c r="B45" s="360"/>
      <c r="C45" s="363"/>
      <c r="D45" s="368"/>
      <c r="E45" s="113" t="s">
        <v>147</v>
      </c>
      <c r="F45" s="372" t="s">
        <v>167</v>
      </c>
      <c r="G45" s="372"/>
      <c r="H45" s="372"/>
      <c r="I45" s="372"/>
      <c r="J45" s="372"/>
      <c r="K45" s="372"/>
      <c r="L45" s="372"/>
      <c r="M45" s="108">
        <v>0</v>
      </c>
      <c r="N45" s="108">
        <v>0</v>
      </c>
    </row>
    <row r="46" spans="2:14" x14ac:dyDescent="0.2">
      <c r="B46" s="360"/>
      <c r="C46" s="363"/>
      <c r="D46" s="368"/>
      <c r="E46" s="113" t="s">
        <v>156</v>
      </c>
      <c r="F46" s="372" t="s">
        <v>190</v>
      </c>
      <c r="G46" s="372"/>
      <c r="H46" s="372"/>
      <c r="I46" s="372"/>
      <c r="J46" s="372"/>
      <c r="K46" s="372"/>
      <c r="L46" s="372"/>
      <c r="M46" s="108">
        <f>M47</f>
        <v>722.57</v>
      </c>
      <c r="N46" s="108">
        <v>177497.66</v>
      </c>
    </row>
    <row r="47" spans="2:14" x14ac:dyDescent="0.2">
      <c r="B47" s="360"/>
      <c r="C47" s="363"/>
      <c r="D47" s="368"/>
      <c r="E47" s="113"/>
      <c r="F47" s="396" t="s">
        <v>191</v>
      </c>
      <c r="G47" s="396"/>
      <c r="H47" s="396"/>
      <c r="I47" s="396"/>
      <c r="J47" s="396"/>
      <c r="K47" s="396"/>
      <c r="L47" s="396"/>
      <c r="M47" s="112">
        <v>722.57</v>
      </c>
      <c r="N47" s="112">
        <v>177497.66</v>
      </c>
    </row>
    <row r="48" spans="2:14" ht="13.5" thickBot="1" x14ac:dyDescent="0.25">
      <c r="B48" s="360"/>
      <c r="C48" s="364"/>
      <c r="D48" s="120" t="s">
        <v>192</v>
      </c>
      <c r="E48" s="383" t="s">
        <v>193</v>
      </c>
      <c r="F48" s="383"/>
      <c r="G48" s="383"/>
      <c r="H48" s="383"/>
      <c r="I48" s="383"/>
      <c r="J48" s="383"/>
      <c r="K48" s="383"/>
      <c r="L48" s="383"/>
      <c r="M48" s="115">
        <f>(M43-M44)</f>
        <v>3236536.97</v>
      </c>
      <c r="N48" s="115">
        <f>(N43-N44)</f>
        <v>3059039.31</v>
      </c>
    </row>
    <row r="49" spans="2:14" ht="15.75" thickBot="1" x14ac:dyDescent="0.3">
      <c r="B49" s="360"/>
      <c r="C49" s="362" t="s">
        <v>194</v>
      </c>
      <c r="D49" s="388" t="s">
        <v>195</v>
      </c>
      <c r="E49" s="388"/>
      <c r="F49" s="388"/>
      <c r="G49" s="388"/>
      <c r="H49" s="388"/>
      <c r="I49" s="388"/>
      <c r="J49" s="388"/>
      <c r="K49" s="388"/>
      <c r="L49" s="365"/>
      <c r="M49" s="117">
        <v>0</v>
      </c>
      <c r="N49" s="117">
        <v>0</v>
      </c>
    </row>
    <row r="50" spans="2:14" x14ac:dyDescent="0.2">
      <c r="B50" s="360"/>
      <c r="C50" s="363"/>
      <c r="D50" s="367" t="s">
        <v>196</v>
      </c>
      <c r="E50" s="370" t="s">
        <v>197</v>
      </c>
      <c r="F50" s="370"/>
      <c r="G50" s="370"/>
      <c r="H50" s="370"/>
      <c r="I50" s="370"/>
      <c r="J50" s="370"/>
      <c r="K50" s="370"/>
      <c r="L50" s="370"/>
      <c r="M50" s="119">
        <v>0</v>
      </c>
      <c r="N50" s="119">
        <v>0</v>
      </c>
    </row>
    <row r="51" spans="2:14" x14ac:dyDescent="0.2">
      <c r="B51" s="360"/>
      <c r="C51" s="363"/>
      <c r="D51" s="368"/>
      <c r="E51" s="113" t="s">
        <v>147</v>
      </c>
      <c r="F51" s="372" t="s">
        <v>167</v>
      </c>
      <c r="G51" s="372"/>
      <c r="H51" s="372"/>
      <c r="I51" s="372"/>
      <c r="J51" s="372"/>
      <c r="K51" s="372"/>
      <c r="L51" s="372"/>
      <c r="M51" s="108">
        <v>0</v>
      </c>
      <c r="N51" s="108">
        <v>0</v>
      </c>
    </row>
    <row r="52" spans="2:14" x14ac:dyDescent="0.2">
      <c r="B52" s="360"/>
      <c r="C52" s="363"/>
      <c r="D52" s="368"/>
      <c r="E52" s="113" t="s">
        <v>156</v>
      </c>
      <c r="F52" s="372" t="s">
        <v>190</v>
      </c>
      <c r="G52" s="372"/>
      <c r="H52" s="372"/>
      <c r="I52" s="372"/>
      <c r="J52" s="372"/>
      <c r="K52" s="372"/>
      <c r="L52" s="372"/>
      <c r="M52" s="108">
        <v>0</v>
      </c>
      <c r="N52" s="108">
        <v>0</v>
      </c>
    </row>
    <row r="53" spans="2:14" ht="13.5" thickBot="1" x14ac:dyDescent="0.25">
      <c r="B53" s="360"/>
      <c r="C53" s="364"/>
      <c r="D53" s="120" t="s">
        <v>198</v>
      </c>
      <c r="E53" s="383" t="s">
        <v>199</v>
      </c>
      <c r="F53" s="383"/>
      <c r="G53" s="383"/>
      <c r="H53" s="383"/>
      <c r="I53" s="383"/>
      <c r="J53" s="383"/>
      <c r="K53" s="383"/>
      <c r="L53" s="383"/>
      <c r="M53" s="115">
        <v>0</v>
      </c>
      <c r="N53" s="115">
        <v>0</v>
      </c>
    </row>
    <row r="54" spans="2:14" ht="15.75" thickBot="1" x14ac:dyDescent="0.3">
      <c r="B54" s="360"/>
      <c r="C54" s="362" t="s">
        <v>200</v>
      </c>
      <c r="D54" s="365" t="s">
        <v>201</v>
      </c>
      <c r="E54" s="366"/>
      <c r="F54" s="366"/>
      <c r="G54" s="366"/>
      <c r="H54" s="366"/>
      <c r="I54" s="366"/>
      <c r="J54" s="366"/>
      <c r="K54" s="366"/>
      <c r="L54" s="366"/>
      <c r="M54" s="123">
        <v>0</v>
      </c>
      <c r="N54" s="123">
        <v>0</v>
      </c>
    </row>
    <row r="55" spans="2:14" x14ac:dyDescent="0.2">
      <c r="B55" s="360"/>
      <c r="C55" s="363"/>
      <c r="D55" s="367" t="s">
        <v>202</v>
      </c>
      <c r="E55" s="370" t="s">
        <v>203</v>
      </c>
      <c r="F55" s="370"/>
      <c r="G55" s="370"/>
      <c r="H55" s="370"/>
      <c r="I55" s="370"/>
      <c r="J55" s="370"/>
      <c r="K55" s="370"/>
      <c r="L55" s="370"/>
      <c r="M55" s="124">
        <v>0</v>
      </c>
      <c r="N55" s="124">
        <v>0</v>
      </c>
    </row>
    <row r="56" spans="2:14" x14ac:dyDescent="0.2">
      <c r="B56" s="360"/>
      <c r="C56" s="363"/>
      <c r="D56" s="368"/>
      <c r="E56" s="372" t="s">
        <v>204</v>
      </c>
      <c r="F56" s="372"/>
      <c r="G56" s="372"/>
      <c r="H56" s="372"/>
      <c r="I56" s="372"/>
      <c r="J56" s="372"/>
      <c r="K56" s="372"/>
      <c r="L56" s="372"/>
      <c r="M56" s="112">
        <v>0</v>
      </c>
      <c r="N56" s="112">
        <v>0</v>
      </c>
    </row>
    <row r="57" spans="2:14" x14ac:dyDescent="0.2">
      <c r="B57" s="360"/>
      <c r="C57" s="363"/>
      <c r="D57" s="368" t="s">
        <v>205</v>
      </c>
      <c r="E57" s="372" t="s">
        <v>206</v>
      </c>
      <c r="F57" s="372"/>
      <c r="G57" s="372"/>
      <c r="H57" s="372"/>
      <c r="I57" s="372"/>
      <c r="J57" s="372"/>
      <c r="K57" s="372"/>
      <c r="L57" s="372"/>
      <c r="M57" s="112">
        <v>0</v>
      </c>
      <c r="N57" s="112">
        <v>0</v>
      </c>
    </row>
    <row r="58" spans="2:14" x14ac:dyDescent="0.2">
      <c r="B58" s="360"/>
      <c r="C58" s="363"/>
      <c r="D58" s="368"/>
      <c r="E58" s="371" t="s">
        <v>147</v>
      </c>
      <c r="F58" s="372" t="s">
        <v>167</v>
      </c>
      <c r="G58" s="372"/>
      <c r="H58" s="372"/>
      <c r="I58" s="372"/>
      <c r="J58" s="372"/>
      <c r="K58" s="372"/>
      <c r="L58" s="372"/>
      <c r="M58" s="112">
        <v>0</v>
      </c>
      <c r="N58" s="112">
        <v>0</v>
      </c>
    </row>
    <row r="59" spans="2:14" x14ac:dyDescent="0.2">
      <c r="B59" s="360"/>
      <c r="C59" s="363"/>
      <c r="D59" s="368"/>
      <c r="E59" s="371"/>
      <c r="F59" s="372" t="s">
        <v>207</v>
      </c>
      <c r="G59" s="372"/>
      <c r="H59" s="372"/>
      <c r="I59" s="372"/>
      <c r="J59" s="372"/>
      <c r="K59" s="372"/>
      <c r="L59" s="372"/>
      <c r="M59" s="112">
        <v>0</v>
      </c>
      <c r="N59" s="112">
        <v>0</v>
      </c>
    </row>
    <row r="60" spans="2:14" x14ac:dyDescent="0.2">
      <c r="B60" s="360"/>
      <c r="C60" s="363"/>
      <c r="D60" s="368"/>
      <c r="E60" s="371" t="s">
        <v>156</v>
      </c>
      <c r="F60" s="372" t="s">
        <v>157</v>
      </c>
      <c r="G60" s="372"/>
      <c r="H60" s="372"/>
      <c r="I60" s="372"/>
      <c r="J60" s="372"/>
      <c r="K60" s="372"/>
      <c r="L60" s="372"/>
      <c r="M60" s="112">
        <v>0</v>
      </c>
      <c r="N60" s="112">
        <v>0</v>
      </c>
    </row>
    <row r="61" spans="2:14" x14ac:dyDescent="0.2">
      <c r="B61" s="360"/>
      <c r="C61" s="363"/>
      <c r="D61" s="368"/>
      <c r="E61" s="371"/>
      <c r="F61" s="372" t="s">
        <v>207</v>
      </c>
      <c r="G61" s="372"/>
      <c r="H61" s="372"/>
      <c r="I61" s="372"/>
      <c r="J61" s="372"/>
      <c r="K61" s="372"/>
      <c r="L61" s="372"/>
      <c r="M61" s="112">
        <v>0</v>
      </c>
      <c r="N61" s="112">
        <v>0</v>
      </c>
    </row>
    <row r="62" spans="2:14" x14ac:dyDescent="0.2">
      <c r="B62" s="360"/>
      <c r="C62" s="363"/>
      <c r="D62" s="125" t="s">
        <v>208</v>
      </c>
      <c r="E62" s="372" t="s">
        <v>209</v>
      </c>
      <c r="F62" s="372"/>
      <c r="G62" s="372"/>
      <c r="H62" s="372"/>
      <c r="I62" s="372"/>
      <c r="J62" s="372"/>
      <c r="K62" s="372"/>
      <c r="L62" s="372"/>
      <c r="M62" s="112">
        <v>0</v>
      </c>
      <c r="N62" s="112">
        <v>0</v>
      </c>
    </row>
    <row r="63" spans="2:14" x14ac:dyDescent="0.2">
      <c r="B63" s="360"/>
      <c r="C63" s="363"/>
      <c r="D63" s="125" t="s">
        <v>210</v>
      </c>
      <c r="E63" s="372" t="s">
        <v>211</v>
      </c>
      <c r="F63" s="372"/>
      <c r="G63" s="372"/>
      <c r="H63" s="372"/>
      <c r="I63" s="372"/>
      <c r="J63" s="372"/>
      <c r="K63" s="372"/>
      <c r="L63" s="372"/>
      <c r="M63" s="108">
        <v>0</v>
      </c>
      <c r="N63" s="108">
        <v>0</v>
      </c>
    </row>
    <row r="64" spans="2:14" x14ac:dyDescent="0.2">
      <c r="B64" s="360"/>
      <c r="C64" s="363"/>
      <c r="D64" s="125"/>
      <c r="E64" s="372" t="s">
        <v>204</v>
      </c>
      <c r="F64" s="372"/>
      <c r="G64" s="372"/>
      <c r="H64" s="372"/>
      <c r="I64" s="372"/>
      <c r="J64" s="372"/>
      <c r="K64" s="372"/>
      <c r="L64" s="372"/>
      <c r="M64" s="108">
        <v>0</v>
      </c>
      <c r="N64" s="108"/>
    </row>
    <row r="65" spans="2:14" x14ac:dyDescent="0.2">
      <c r="B65" s="360"/>
      <c r="C65" s="363"/>
      <c r="D65" s="368" t="s">
        <v>212</v>
      </c>
      <c r="E65" s="372" t="s">
        <v>213</v>
      </c>
      <c r="F65" s="372"/>
      <c r="G65" s="372"/>
      <c r="H65" s="372"/>
      <c r="I65" s="372"/>
      <c r="J65" s="372"/>
      <c r="K65" s="372"/>
      <c r="L65" s="372"/>
      <c r="M65" s="108">
        <v>0</v>
      </c>
      <c r="N65" s="108"/>
    </row>
    <row r="66" spans="2:14" x14ac:dyDescent="0.2">
      <c r="B66" s="360"/>
      <c r="C66" s="363"/>
      <c r="D66" s="368"/>
      <c r="E66" s="371" t="s">
        <v>147</v>
      </c>
      <c r="F66" s="371" t="s">
        <v>167</v>
      </c>
      <c r="G66" s="371"/>
      <c r="H66" s="371"/>
      <c r="I66" s="371"/>
      <c r="J66" s="371"/>
      <c r="K66" s="371"/>
      <c r="L66" s="371"/>
      <c r="M66" s="108">
        <v>0</v>
      </c>
      <c r="N66" s="108">
        <v>0</v>
      </c>
    </row>
    <row r="67" spans="2:14" x14ac:dyDescent="0.2">
      <c r="B67" s="360"/>
      <c r="C67" s="363"/>
      <c r="D67" s="368"/>
      <c r="E67" s="371"/>
      <c r="F67" s="372" t="s">
        <v>214</v>
      </c>
      <c r="G67" s="372"/>
      <c r="H67" s="372"/>
      <c r="I67" s="372"/>
      <c r="J67" s="372"/>
      <c r="K67" s="372"/>
      <c r="L67" s="372"/>
      <c r="M67" s="108">
        <v>0</v>
      </c>
      <c r="N67" s="108">
        <v>0</v>
      </c>
    </row>
    <row r="68" spans="2:14" x14ac:dyDescent="0.2">
      <c r="B68" s="360"/>
      <c r="C68" s="363"/>
      <c r="D68" s="368"/>
      <c r="E68" s="113" t="s">
        <v>156</v>
      </c>
      <c r="F68" s="372" t="s">
        <v>157</v>
      </c>
      <c r="G68" s="372"/>
      <c r="H68" s="372"/>
      <c r="I68" s="372"/>
      <c r="J68" s="372"/>
      <c r="K68" s="372"/>
      <c r="L68" s="372"/>
      <c r="M68" s="108">
        <v>0</v>
      </c>
      <c r="N68" s="108">
        <v>0</v>
      </c>
    </row>
    <row r="69" spans="2:14" x14ac:dyDescent="0.2">
      <c r="B69" s="360"/>
      <c r="C69" s="363"/>
      <c r="D69" s="125" t="s">
        <v>215</v>
      </c>
      <c r="E69" s="372" t="s">
        <v>216</v>
      </c>
      <c r="F69" s="372"/>
      <c r="G69" s="372"/>
      <c r="H69" s="372"/>
      <c r="I69" s="372"/>
      <c r="J69" s="372"/>
      <c r="K69" s="372"/>
      <c r="L69" s="372"/>
      <c r="M69" s="108">
        <v>0</v>
      </c>
      <c r="N69" s="108"/>
    </row>
    <row r="70" spans="2:14" ht="13.5" thickBot="1" x14ac:dyDescent="0.25">
      <c r="B70" s="360"/>
      <c r="C70" s="364"/>
      <c r="D70" s="120" t="s">
        <v>217</v>
      </c>
      <c r="E70" s="383" t="s">
        <v>218</v>
      </c>
      <c r="F70" s="383"/>
      <c r="G70" s="383"/>
      <c r="H70" s="383"/>
      <c r="I70" s="383"/>
      <c r="J70" s="383"/>
      <c r="K70" s="383"/>
      <c r="L70" s="383"/>
      <c r="M70" s="115">
        <v>0</v>
      </c>
      <c r="N70" s="115"/>
    </row>
    <row r="71" spans="2:14" ht="15.75" thickBot="1" x14ac:dyDescent="0.3">
      <c r="B71" s="360"/>
      <c r="C71" s="411" t="s">
        <v>219</v>
      </c>
      <c r="D71" s="365" t="s">
        <v>220</v>
      </c>
      <c r="E71" s="366"/>
      <c r="F71" s="366"/>
      <c r="G71" s="366"/>
      <c r="H71" s="366"/>
      <c r="I71" s="366"/>
      <c r="J71" s="366"/>
      <c r="K71" s="366"/>
      <c r="L71" s="366"/>
      <c r="M71" s="102">
        <f>M72</f>
        <v>1599852.64</v>
      </c>
      <c r="N71" s="102">
        <f>N72</f>
        <v>4105456.56</v>
      </c>
    </row>
    <row r="72" spans="2:14" x14ac:dyDescent="0.2">
      <c r="B72" s="360"/>
      <c r="C72" s="412"/>
      <c r="D72" s="390"/>
      <c r="E72" s="126" t="s">
        <v>147</v>
      </c>
      <c r="F72" s="370" t="s">
        <v>221</v>
      </c>
      <c r="G72" s="370"/>
      <c r="H72" s="370"/>
      <c r="I72" s="370"/>
      <c r="J72" s="370"/>
      <c r="K72" s="370"/>
      <c r="L72" s="370"/>
      <c r="M72" s="119">
        <v>1599852.64</v>
      </c>
      <c r="N72" s="119">
        <v>4105456.56</v>
      </c>
    </row>
    <row r="73" spans="2:14" x14ac:dyDescent="0.2">
      <c r="B73" s="360"/>
      <c r="C73" s="412"/>
      <c r="D73" s="391"/>
      <c r="E73" s="113" t="s">
        <v>156</v>
      </c>
      <c r="F73" s="372" t="s">
        <v>222</v>
      </c>
      <c r="G73" s="372"/>
      <c r="H73" s="372"/>
      <c r="I73" s="372"/>
      <c r="J73" s="372"/>
      <c r="K73" s="372"/>
      <c r="L73" s="372"/>
      <c r="M73" s="119">
        <v>0</v>
      </c>
      <c r="N73" s="108">
        <v>0</v>
      </c>
    </row>
    <row r="74" spans="2:14" ht="13.5" thickBot="1" x14ac:dyDescent="0.25">
      <c r="B74" s="361"/>
      <c r="C74" s="413"/>
      <c r="D74" s="391"/>
      <c r="E74" s="113" t="s">
        <v>223</v>
      </c>
      <c r="F74" s="372" t="s">
        <v>224</v>
      </c>
      <c r="G74" s="372"/>
      <c r="H74" s="372"/>
      <c r="I74" s="372"/>
      <c r="J74" s="372"/>
      <c r="K74" s="372"/>
      <c r="L74" s="372"/>
      <c r="M74" s="115">
        <v>0</v>
      </c>
      <c r="N74" s="115">
        <v>0</v>
      </c>
    </row>
    <row r="75" spans="2:14" ht="16.5" thickBot="1" x14ac:dyDescent="0.3">
      <c r="B75" s="127" t="s">
        <v>225</v>
      </c>
      <c r="C75" s="398" t="s">
        <v>226</v>
      </c>
      <c r="D75" s="399"/>
      <c r="E75" s="399"/>
      <c r="F75" s="399"/>
      <c r="G75" s="399"/>
      <c r="H75" s="399"/>
      <c r="I75" s="399"/>
      <c r="J75" s="399"/>
      <c r="K75" s="399"/>
      <c r="L75" s="400"/>
      <c r="M75" s="102">
        <f>(M24+M48+M71)</f>
        <v>252226329.45999998</v>
      </c>
      <c r="N75" s="102">
        <f>(N24+N48+N71)</f>
        <v>256679919.55000001</v>
      </c>
    </row>
    <row r="76" spans="2:14" ht="16.5" customHeight="1" x14ac:dyDescent="0.2">
      <c r="B76" s="401" t="s">
        <v>227</v>
      </c>
      <c r="C76" s="403" t="s">
        <v>228</v>
      </c>
      <c r="D76" s="404"/>
      <c r="E76" s="404"/>
      <c r="F76" s="404"/>
      <c r="G76" s="404"/>
      <c r="H76" s="404"/>
      <c r="I76" s="404"/>
      <c r="J76" s="404"/>
      <c r="K76" s="404"/>
      <c r="L76" s="405"/>
      <c r="M76" s="409">
        <f>M75</f>
        <v>252226329.45999998</v>
      </c>
      <c r="N76" s="409">
        <f>N75</f>
        <v>256679919.55000001</v>
      </c>
    </row>
    <row r="77" spans="2:14" ht="15.75" customHeight="1" thickBot="1" x14ac:dyDescent="0.25">
      <c r="B77" s="402"/>
      <c r="C77" s="406"/>
      <c r="D77" s="407"/>
      <c r="E77" s="407"/>
      <c r="F77" s="407"/>
      <c r="G77" s="407"/>
      <c r="H77" s="407"/>
      <c r="I77" s="407"/>
      <c r="J77" s="407"/>
      <c r="K77" s="407"/>
      <c r="L77" s="408"/>
      <c r="M77" s="410"/>
      <c r="N77" s="410"/>
    </row>
    <row r="78" spans="2:14" x14ac:dyDescent="0.2">
      <c r="B78" s="104"/>
    </row>
    <row r="79" spans="2:14" ht="15" x14ac:dyDescent="0.25">
      <c r="G79" s="128" t="s">
        <v>129</v>
      </c>
      <c r="J79" s="129" t="s">
        <v>229</v>
      </c>
      <c r="M79" s="130" t="s">
        <v>131</v>
      </c>
    </row>
    <row r="80" spans="2:14" ht="15" x14ac:dyDescent="0.25">
      <c r="G80" s="128"/>
      <c r="J80" s="129"/>
      <c r="M80" s="130"/>
      <c r="N80" s="106"/>
    </row>
    <row r="82" spans="6:13" x14ac:dyDescent="0.2">
      <c r="F82" s="98" t="s">
        <v>230</v>
      </c>
      <c r="I82" s="98" t="s">
        <v>231</v>
      </c>
      <c r="M82" s="98" t="s">
        <v>232</v>
      </c>
    </row>
  </sheetData>
  <mergeCells count="102">
    <mergeCell ref="C75:L75"/>
    <mergeCell ref="B76:B77"/>
    <mergeCell ref="C76:L77"/>
    <mergeCell ref="M76:M77"/>
    <mergeCell ref="N76:N77"/>
    <mergeCell ref="E69:L69"/>
    <mergeCell ref="E70:L70"/>
    <mergeCell ref="C71:C74"/>
    <mergeCell ref="D71:L71"/>
    <mergeCell ref="D72:D74"/>
    <mergeCell ref="F72:L72"/>
    <mergeCell ref="F73:L73"/>
    <mergeCell ref="F74:L74"/>
    <mergeCell ref="C54:C70"/>
    <mergeCell ref="D54:L54"/>
    <mergeCell ref="D55:D56"/>
    <mergeCell ref="E55:L55"/>
    <mergeCell ref="E56:L56"/>
    <mergeCell ref="D65:D68"/>
    <mergeCell ref="E65:L65"/>
    <mergeCell ref="E66:E67"/>
    <mergeCell ref="F66:L66"/>
    <mergeCell ref="F67:L67"/>
    <mergeCell ref="F68:L68"/>
    <mergeCell ref="E60:E61"/>
    <mergeCell ref="F60:L60"/>
    <mergeCell ref="F61:L61"/>
    <mergeCell ref="E62:L62"/>
    <mergeCell ref="E63:L63"/>
    <mergeCell ref="E64:L64"/>
    <mergeCell ref="D57:D61"/>
    <mergeCell ref="E57:L57"/>
    <mergeCell ref="E58:E59"/>
    <mergeCell ref="F58:L58"/>
    <mergeCell ref="F59:L59"/>
    <mergeCell ref="E48:L48"/>
    <mergeCell ref="C49:C53"/>
    <mergeCell ref="D49:L49"/>
    <mergeCell ref="D50:D52"/>
    <mergeCell ref="E50:L50"/>
    <mergeCell ref="F51:L51"/>
    <mergeCell ref="F52:L52"/>
    <mergeCell ref="E53:L53"/>
    <mergeCell ref="F40:L40"/>
    <mergeCell ref="F41:L41"/>
    <mergeCell ref="E42:L42"/>
    <mergeCell ref="C43:C48"/>
    <mergeCell ref="D43:L43"/>
    <mergeCell ref="D44:D47"/>
    <mergeCell ref="E44:L44"/>
    <mergeCell ref="F45:L45"/>
    <mergeCell ref="F46:L46"/>
    <mergeCell ref="F47:L47"/>
    <mergeCell ref="C34:C42"/>
    <mergeCell ref="D34:L34"/>
    <mergeCell ref="D35:D41"/>
    <mergeCell ref="E35:L35"/>
    <mergeCell ref="E36:E39"/>
    <mergeCell ref="F36:L36"/>
    <mergeCell ref="F37:L37"/>
    <mergeCell ref="F38:L38"/>
    <mergeCell ref="F39:L39"/>
    <mergeCell ref="E40:E41"/>
    <mergeCell ref="C30:C33"/>
    <mergeCell ref="D30:L30"/>
    <mergeCell ref="D31:D32"/>
    <mergeCell ref="F31:L31"/>
    <mergeCell ref="F32:L32"/>
    <mergeCell ref="E33:L33"/>
    <mergeCell ref="F27:L27"/>
    <mergeCell ref="F28:L28"/>
    <mergeCell ref="E29:L29"/>
    <mergeCell ref="F18:L18"/>
    <mergeCell ref="F19:L19"/>
    <mergeCell ref="F20:L20"/>
    <mergeCell ref="F21:L21"/>
    <mergeCell ref="F22:L22"/>
    <mergeCell ref="F23:L23"/>
    <mergeCell ref="N1:N2"/>
    <mergeCell ref="B4:L4"/>
    <mergeCell ref="C5:L5"/>
    <mergeCell ref="D6:L6"/>
    <mergeCell ref="B7:B74"/>
    <mergeCell ref="C7:L7"/>
    <mergeCell ref="C8:C24"/>
    <mergeCell ref="D8:L8"/>
    <mergeCell ref="D9:D23"/>
    <mergeCell ref="E9:L9"/>
    <mergeCell ref="E10:E17"/>
    <mergeCell ref="F10:L10"/>
    <mergeCell ref="F11:L11"/>
    <mergeCell ref="F12:L12"/>
    <mergeCell ref="F13:L13"/>
    <mergeCell ref="F14:L14"/>
    <mergeCell ref="F15:L15"/>
    <mergeCell ref="F16:L16"/>
    <mergeCell ref="F17:L17"/>
    <mergeCell ref="E24:L24"/>
    <mergeCell ref="C25:C29"/>
    <mergeCell ref="D25:L25"/>
    <mergeCell ref="D26:D28"/>
    <mergeCell ref="E26:L26"/>
  </mergeCells>
  <pageMargins left="0.78740157480314965" right="0.59055118110236227" top="0.39370078740157483" bottom="0.39370078740157483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Bilans</vt:lpstr>
      <vt:lpstr>R-k Zysków i Strat</vt:lpstr>
      <vt:lpstr>R-k przepływów pieniężnych</vt:lpstr>
      <vt:lpstr>Zestawienie zmian w kapitale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2021-06-16T06:41:35Z</cp:lastPrinted>
  <dcterms:created xsi:type="dcterms:W3CDTF">2021-03-29T12:56:25Z</dcterms:created>
  <dcterms:modified xsi:type="dcterms:W3CDTF">2021-06-25T07:27:41Z</dcterms:modified>
</cp:coreProperties>
</file>