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ada uczelni\Uchwały Rady uczelni\"/>
    </mc:Choice>
  </mc:AlternateContent>
  <bookViews>
    <workbookView xWindow="0" yWindow="0" windowWidth="20490" windowHeight="7755" activeTab="4"/>
  </bookViews>
  <sheets>
    <sheet name="Dział I " sheetId="5" r:id="rId1"/>
    <sheet name="Dział II" sheetId="4" r:id="rId2"/>
    <sheet name="Dział III." sheetId="3" r:id="rId3"/>
    <sheet name="Dział IV" sheetId="2" r:id="rId4"/>
    <sheet name="Dział V" sheetId="1" r:id="rId5"/>
  </sheets>
  <externalReferences>
    <externalReference r:id="rId6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5" l="1"/>
  <c r="G9" i="3"/>
  <c r="I13" i="2" l="1"/>
  <c r="G13" i="2"/>
  <c r="F16" i="2"/>
  <c r="E13" i="2"/>
  <c r="G12" i="3" l="1"/>
  <c r="G16" i="3"/>
  <c r="F25" i="3"/>
  <c r="F20" i="3"/>
  <c r="F16" i="3"/>
  <c r="E61" i="5"/>
  <c r="E59" i="5" s="1"/>
  <c r="E54" i="5"/>
  <c r="E56" i="5" s="1"/>
  <c r="E40" i="5" s="1"/>
  <c r="E39" i="5" s="1"/>
  <c r="F54" i="5"/>
  <c r="F56" i="5" s="1"/>
  <c r="F40" i="5" s="1"/>
  <c r="F39" i="5" s="1"/>
  <c r="D40" i="5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39" i="5"/>
  <c r="F30" i="5"/>
  <c r="F28" i="5" s="1"/>
  <c r="F24" i="5"/>
  <c r="F12" i="5" s="1"/>
  <c r="E12" i="5"/>
  <c r="E11" i="5" s="1"/>
  <c r="E64" i="5" s="1"/>
  <c r="E69" i="5" s="1"/>
  <c r="E72" i="5" s="1"/>
  <c r="F24" i="4"/>
  <c r="F22" i="4"/>
  <c r="F21" i="4"/>
  <c r="E21" i="4"/>
  <c r="D21" i="4"/>
  <c r="D22" i="4" s="1"/>
  <c r="D23" i="4" s="1"/>
  <c r="D24" i="4" s="1"/>
  <c r="D25" i="4" s="1"/>
  <c r="D26" i="4" s="1"/>
  <c r="D27" i="4" s="1"/>
  <c r="D28" i="4" s="1"/>
  <c r="D29" i="4" s="1"/>
  <c r="F19" i="4"/>
  <c r="F15" i="4"/>
  <c r="F14" i="4" s="1"/>
  <c r="E15" i="4"/>
  <c r="E14" i="4"/>
  <c r="F13" i="4"/>
  <c r="F10" i="4" s="1"/>
  <c r="E10" i="4"/>
  <c r="D47" i="3"/>
  <c r="G35" i="3"/>
  <c r="G29" i="3"/>
  <c r="G25" i="3"/>
  <c r="G20" i="3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2" i="3" s="1"/>
  <c r="E33" i="3" s="1"/>
  <c r="E34" i="3" s="1"/>
  <c r="E35" i="3" s="1"/>
  <c r="F36" i="2"/>
  <c r="F35" i="2"/>
  <c r="F34" i="2"/>
  <c r="F41" i="2" s="1"/>
  <c r="F33" i="2"/>
  <c r="F32" i="2"/>
  <c r="F31" i="2"/>
  <c r="I30" i="2"/>
  <c r="G30" i="2"/>
  <c r="F30" i="2"/>
  <c r="E30" i="2"/>
  <c r="E28" i="2" s="1"/>
  <c r="I28" i="2"/>
  <c r="H28" i="2"/>
  <c r="G28" i="2"/>
  <c r="F28" i="2" s="1"/>
  <c r="G21" i="2"/>
  <c r="F18" i="2"/>
  <c r="F21" i="2" s="1"/>
  <c r="F17" i="2"/>
  <c r="F15" i="2"/>
  <c r="F14" i="2"/>
  <c r="F13" i="2"/>
  <c r="I11" i="2"/>
  <c r="H11" i="2"/>
  <c r="G11" i="2"/>
  <c r="E11" i="2"/>
  <c r="G17" i="1"/>
  <c r="G11" i="1"/>
  <c r="H8" i="1"/>
  <c r="G8" i="1"/>
  <c r="F28" i="4" l="1"/>
  <c r="F11" i="2"/>
  <c r="F39" i="2"/>
  <c r="F11" i="5"/>
  <c r="F64" i="5" s="1"/>
  <c r="F69" i="5" s="1"/>
  <c r="F72" i="5" s="1"/>
  <c r="E28" i="4"/>
  <c r="F42" i="2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13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<sst xmlns="http://schemas.openxmlformats.org/spreadsheetml/2006/main" count="317" uniqueCount="191">
  <si>
    <t>Dział V. Informacje rzeczowe i uzupełniające</t>
  </si>
  <si>
    <t>Wyszczególnienie</t>
  </si>
  <si>
    <t>Jednostka miary</t>
  </si>
  <si>
    <t>Plan na 2019 rok</t>
  </si>
  <si>
    <t>Plan po zmianach</t>
  </si>
  <si>
    <t>Liczba studentów ogółem (02+03)</t>
  </si>
  <si>
    <t>01</t>
  </si>
  <si>
    <t>osoby</t>
  </si>
  <si>
    <t>z tego</t>
  </si>
  <si>
    <t>studiów stacjonarnych</t>
  </si>
  <si>
    <t>02</t>
  </si>
  <si>
    <t>studiów niestacjonarnych</t>
  </si>
  <si>
    <t>03</t>
  </si>
  <si>
    <t>Liczba uczestników studiów doktoranckich ogółem</t>
  </si>
  <si>
    <t>04</t>
  </si>
  <si>
    <t>w tym</t>
  </si>
  <si>
    <t xml:space="preserve">liczba uczestników stacjonarnych studiów doktoranckich </t>
  </si>
  <si>
    <t>05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</si>
  <si>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</si>
  <si>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06</t>
  </si>
  <si>
    <t>liczba doktorantów w szkołach doktorskich</t>
  </si>
  <si>
    <t>07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</si>
  <si>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</si>
  <si>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>08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</si>
  <si>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</si>
  <si>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09</t>
  </si>
  <si>
    <t>Kwota stypendiów dla studentów i doktorantów, niewymienionych w Dziale I wiersz 37 i w Dziale II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</si>
  <si>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</si>
  <si>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</si>
  <si>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</si>
  <si>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</si>
  <si>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</si>
  <si>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</si>
  <si>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</si>
  <si>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</si>
  <si>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</si>
  <si>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</si>
  <si>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</si>
  <si>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o innych niż wymienione w wierszach 15-19,  a także otrzymanych nieodpłatnie</t>
  </si>
  <si>
    <t>składki z tytułu ubezpieczeń społecznych wypłacane od stypendiów doktoranckich w szkołach doktorskich</t>
  </si>
  <si>
    <t>…………………</t>
  </si>
  <si>
    <t>…………………………………..</t>
  </si>
  <si>
    <t>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</si>
  <si>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</si>
  <si>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</si>
  <si>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</si>
  <si>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</si>
  <si>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</si>
  <si>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</si>
  <si>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</si>
  <si>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</si>
  <si>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</si>
  <si>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</si>
  <si>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Razem</t>
  </si>
  <si>
    <t>Nauczyciele akademiccy</t>
  </si>
  <si>
    <t>z tego w grupach stanowisk</t>
  </si>
  <si>
    <t>profesorów</t>
  </si>
  <si>
    <t>docentów, adiunktów i starszych wykładowców</t>
  </si>
  <si>
    <t>asystentów, wykładowców, lektorów i instruktorów</t>
  </si>
  <si>
    <t>Pracownicy niebędący nauczycielami akademickimi</t>
  </si>
  <si>
    <t>w ramach działalności dydaktycznej</t>
  </si>
  <si>
    <t>w tym wynagrodzenia sfinansowane ze środków przeznaczonych przez Senat uczelni publicznej na podstawie art.. 151 ust.8 ustawy</t>
  </si>
  <si>
    <t>DS.</t>
  </si>
  <si>
    <t>tyle w wynagrodzeniach FPMS</t>
  </si>
  <si>
    <t>wynagrodzenia bez FPMS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</si>
  <si>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</si>
  <si>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</si>
  <si>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</si>
  <si>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</si>
  <si>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</si>
  <si>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</si>
  <si>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</si>
  <si>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</si>
  <si>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</si>
  <si>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</si>
  <si>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</si>
  <si>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</si>
  <si>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Własny fundusz 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</si>
  <si>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</si>
  <si>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</si>
  <si>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</si>
  <si>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</si>
  <si>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</si>
  <si>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</si>
  <si>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</si>
  <si>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t>Inne fundusze tworzone na podstawie odrębnych ustaw lub statutu uczelni</t>
  </si>
  <si>
    <t>………..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</si>
  <si>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</si>
  <si>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</si>
  <si>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</si>
  <si>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(04+06)</t>
  </si>
  <si>
    <t>dotacja z budżetu państwa</t>
  </si>
  <si>
    <t>w tym przeznaczona na pomoc dla doktorantów</t>
  </si>
  <si>
    <t>inne przychody</t>
  </si>
  <si>
    <t>zmniejszenia ogółem (08+14)</t>
  </si>
  <si>
    <t>dla studentów (09+10+11+12+13)</t>
  </si>
  <si>
    <t xml:space="preserve">stypendia socjalne </t>
  </si>
  <si>
    <t>stypendia specjalne dla osób niepełnosprawnych/ stypendia dla osób niepełnosprawnych</t>
  </si>
  <si>
    <t>10</t>
  </si>
  <si>
    <t>stypendia rektora dla najlepszych studentów/ stypendia rektora</t>
  </si>
  <si>
    <t>11</t>
  </si>
  <si>
    <t>stypendia ministra za wybitne osiągnięcia/ stypendia ministra dla studentów za znaczące osiągnięcia</t>
  </si>
  <si>
    <t>12</t>
  </si>
  <si>
    <t>zapomogi</t>
  </si>
  <si>
    <t>13</t>
  </si>
  <si>
    <t>dla doktorantów (15+16+17+18+19)</t>
  </si>
  <si>
    <t>stypendia dla najlepszych doktorantów/ stypendia rektora</t>
  </si>
  <si>
    <t>stypendia ministra za wybitne osiągnięcia</t>
  </si>
  <si>
    <t>Zmiany funduszu z tytułu korekt (+/-)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</si>
  <si>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</si>
  <si>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………………..………………….</t>
  </si>
  <si>
    <t xml:space="preserve">         (pieczątka uczelni)</t>
  </si>
  <si>
    <t>Proszę wpisać nazwę uczelni</t>
  </si>
  <si>
    <t>Plan rzeczowo-finansowy na 2019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</si>
  <si>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</si>
  <si>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</si>
  <si>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</si>
  <si>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</si>
  <si>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</si>
  <si>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</si>
  <si>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</si>
  <si>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</si>
  <si>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</si>
  <si>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</si>
  <si>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</si>
  <si>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</si>
  <si>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Środki na realizację przedsięwzięć współfinansowanych ze środków pochodzących ze źródeł zagranicznych</t>
  </si>
  <si>
    <t>w tym środki pochodzące ze źródeł zagranicznych, niepodlegające zwrotowi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</si>
  <si>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</si>
  <si>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</si>
  <si>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</si>
  <si>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</si>
  <si>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</si>
  <si>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</si>
  <si>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</si>
  <si>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</si>
  <si>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</si>
  <si>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</si>
  <si>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</si>
  <si>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</si>
  <si>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</si>
  <si>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</si>
  <si>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</si>
  <si>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</si>
  <si>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</si>
  <si>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</si>
  <si>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</si>
  <si>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</si>
  <si>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</si>
  <si>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</si>
  <si>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</si>
  <si>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</si>
  <si>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</si>
  <si>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</si>
  <si>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</si>
  <si>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</si>
  <si>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</si>
  <si>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</si>
  <si>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</si>
  <si>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składki z tytułu ubezpieczeń społecznych i funduszu pracy</t>
  </si>
  <si>
    <t xml:space="preserve">w tym 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</si>
  <si>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</si>
  <si>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</si>
  <si>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</si>
  <si>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</si>
  <si>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</si>
  <si>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</si>
  <si>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</si>
  <si>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</si>
  <si>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</si>
  <si>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</si>
  <si>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</si>
  <si>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</si>
  <si>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</si>
  <si>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</si>
  <si>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</si>
  <si>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</si>
  <si>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</si>
  <si>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</si>
  <si>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</si>
  <si>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</si>
  <si>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</si>
  <si>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</si>
  <si>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</si>
  <si>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Dział IV nie ulega zmianie</t>
  </si>
  <si>
    <t>UNIWERSYTET W BIAŁYMSTOKU</t>
  </si>
  <si>
    <t>profesorów uczelni</t>
  </si>
  <si>
    <t>adiunktów</t>
  </si>
  <si>
    <t>asystentów</t>
  </si>
  <si>
    <t>Plan z dnia 03.12.2019</t>
  </si>
  <si>
    <t>Plan na 2019 rok z dnia 03.12.2019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</si>
</sst>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0.0"/>
  </numFmts>
  <fonts count="32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color theme="0"/>
      <name val="Arial CE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81">
    <xf numFmtId="0" fontId="0" fillId="0" borderId="0" xfId="0"/>
    <xf numFmtId="0" fontId="1" fillId="0" borderId="0" xfId="2" applyAlignment="1" applyProtection="1">
      <alignment horizontal="left" vertical="center"/>
    </xf>
    <xf numFmtId="0" fontId="1" fillId="0" borderId="0" xfId="2" applyAlignment="1" applyProtection="1">
      <alignment horizontal="center" vertical="center" wrapText="1"/>
    </xf>
    <xf numFmtId="0" fontId="1" fillId="0" borderId="0" xfId="2" applyAlignment="1" applyProtection="1">
      <alignment wrapText="1"/>
    </xf>
    <xf numFmtId="0" fontId="1" fillId="0" borderId="0" xfId="2" applyAlignment="1" applyProtection="1">
      <alignment horizontal="center"/>
    </xf>
    <xf numFmtId="0" fontId="1" fillId="0" borderId="0" xfId="2" applyProtection="1"/>
    <xf numFmtId="0" fontId="1" fillId="0" borderId="0" xfId="2" applyAlignment="1" applyProtection="1"/>
    <xf numFmtId="0" fontId="3" fillId="0" borderId="0" xfId="2" applyFont="1" applyAlignment="1" applyProtection="1">
      <alignment horizontal="left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top" wrapText="1"/>
    </xf>
    <xf numFmtId="0" fontId="5" fillId="0" borderId="10" xfId="2" applyFont="1" applyBorder="1" applyAlignment="1" applyProtection="1">
      <alignment horizontal="center" vertical="top" wrapText="1"/>
    </xf>
    <xf numFmtId="0" fontId="4" fillId="0" borderId="9" xfId="2" applyFont="1" applyBorder="1" applyAlignment="1" applyProtection="1">
      <alignment horizontal="center" vertical="center" wrapText="1"/>
    </xf>
    <xf numFmtId="3" fontId="6" fillId="0" borderId="10" xfId="2" applyNumberFormat="1" applyFont="1" applyFill="1" applyBorder="1" applyAlignment="1" applyProtection="1">
      <alignment horizontal="right" vertical="center" wrapText="1"/>
    </xf>
    <xf numFmtId="3" fontId="7" fillId="0" borderId="10" xfId="2" applyNumberFormat="1" applyFont="1" applyBorder="1" applyAlignment="1" applyProtection="1">
      <alignment vertical="center"/>
      <protection locked="0"/>
    </xf>
    <xf numFmtId="43" fontId="0" fillId="0" borderId="0" xfId="1" applyFont="1"/>
    <xf numFmtId="0" fontId="4" fillId="0" borderId="18" xfId="2" applyFont="1" applyBorder="1" applyAlignment="1" applyProtection="1">
      <alignment horizontal="left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left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4" fillId="0" borderId="26" xfId="2" applyFont="1" applyBorder="1" applyAlignment="1" applyProtection="1">
      <alignment horizontal="center" vertical="center" wrapText="1"/>
    </xf>
    <xf numFmtId="0" fontId="4" fillId="0" borderId="26" xfId="2" applyFont="1" applyFill="1" applyBorder="1" applyAlignment="1" applyProtection="1">
      <alignment horizontal="center" vertical="center" wrapText="1"/>
    </xf>
    <xf numFmtId="164" fontId="7" fillId="0" borderId="27" xfId="2" applyNumberFormat="1" applyFont="1" applyFill="1" applyBorder="1" applyAlignment="1" applyProtection="1">
      <alignment vertical="center"/>
      <protection locked="0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29" xfId="2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0" fontId="4" fillId="0" borderId="32" xfId="2" applyFont="1" applyFill="1" applyBorder="1" applyAlignment="1" applyProtection="1">
      <alignment horizontal="center" vertical="center" wrapText="1"/>
    </xf>
    <xf numFmtId="164" fontId="7" fillId="0" borderId="33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164" fontId="7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1" fillId="0" borderId="0" xfId="2" applyProtection="1">
      <protection locked="0"/>
    </xf>
    <xf numFmtId="0" fontId="10" fillId="0" borderId="0" xfId="2" applyFont="1" applyBorder="1" applyAlignment="1" applyProtection="1">
      <alignment horizontal="center" wrapText="1"/>
      <protection locked="0"/>
    </xf>
    <xf numFmtId="0" fontId="1" fillId="0" borderId="0" xfId="2" applyAlignment="1" applyProtection="1">
      <alignment wrapText="1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5" fontId="0" fillId="0" borderId="6" xfId="1" applyNumberFormat="1" applyFont="1" applyBorder="1"/>
    <xf numFmtId="0" fontId="4" fillId="0" borderId="6" xfId="0" applyFont="1" applyBorder="1" applyAlignment="1">
      <alignment vertical="center"/>
    </xf>
    <xf numFmtId="0" fontId="0" fillId="0" borderId="43" xfId="0" applyBorder="1"/>
    <xf numFmtId="165" fontId="0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5" fontId="14" fillId="0" borderId="6" xfId="1" applyNumberFormat="1" applyFont="1" applyBorder="1"/>
    <xf numFmtId="165" fontId="14" fillId="0" borderId="6" xfId="1" applyNumberFormat="1" applyFont="1" applyBorder="1" applyAlignment="1">
      <alignment vertical="center"/>
    </xf>
    <xf numFmtId="0" fontId="4" fillId="0" borderId="6" xfId="0" applyFont="1" applyBorder="1"/>
    <xf numFmtId="49" fontId="4" fillId="0" borderId="6" xfId="0" applyNumberFormat="1" applyFont="1" applyBorder="1" applyAlignment="1">
      <alignment horizontal="center" vertical="center"/>
    </xf>
    <xf numFmtId="165" fontId="0" fillId="0" borderId="0" xfId="0" applyNumberFormat="1"/>
    <xf numFmtId="0" fontId="16" fillId="0" borderId="0" xfId="0" applyFont="1"/>
    <xf numFmtId="165" fontId="16" fillId="0" borderId="0" xfId="0" applyNumberFormat="1" applyFont="1"/>
    <xf numFmtId="43" fontId="0" fillId="0" borderId="6" xfId="1" applyFont="1" applyBorder="1"/>
    <xf numFmtId="43" fontId="14" fillId="0" borderId="6" xfId="1" applyFont="1" applyBorder="1"/>
    <xf numFmtId="166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3" applyFont="1" applyProtection="1"/>
    <xf numFmtId="0" fontId="3" fillId="0" borderId="0" xfId="3" applyFont="1" applyFill="1" applyBorder="1" applyAlignment="1" applyProtection="1">
      <alignment horizontal="left" wrapText="1"/>
      <protection locked="0"/>
    </xf>
    <xf numFmtId="0" fontId="1" fillId="0" borderId="0" xfId="3" applyFont="1" applyProtection="1">
      <protection locked="0"/>
    </xf>
    <xf numFmtId="164" fontId="0" fillId="0" borderId="0" xfId="0" applyNumberFormat="1"/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3" fillId="0" borderId="0" xfId="3" applyFont="1" applyBorder="1" applyAlignment="1" applyProtection="1">
      <alignment horizontal="left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164" fontId="17" fillId="0" borderId="10" xfId="2" applyNumberFormat="1" applyFont="1" applyFill="1" applyBorder="1" applyAlignment="1" applyProtection="1">
      <alignment vertical="center"/>
      <protection locked="0"/>
    </xf>
    <xf numFmtId="0" fontId="4" fillId="0" borderId="10" xfId="2" quotePrefix="1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horizontal="right" vertical="center" wrapText="1"/>
    </xf>
    <xf numFmtId="164" fontId="7" fillId="0" borderId="10" xfId="2" applyNumberFormat="1" applyFont="1" applyFill="1" applyBorder="1" applyAlignment="1" applyProtection="1">
      <alignment vertical="center"/>
    </xf>
    <xf numFmtId="0" fontId="4" fillId="0" borderId="9" xfId="2" applyFont="1" applyFill="1" applyBorder="1" applyAlignment="1" applyProtection="1">
      <alignment vertical="center" wrapText="1"/>
    </xf>
    <xf numFmtId="164" fontId="17" fillId="0" borderId="10" xfId="2" applyNumberFormat="1" applyFont="1" applyFill="1" applyBorder="1" applyAlignment="1" applyProtection="1">
      <alignment horizontal="right" vertical="center" wrapText="1"/>
    </xf>
    <xf numFmtId="164" fontId="7" fillId="0" borderId="69" xfId="2" applyNumberFormat="1" applyFont="1" applyFill="1" applyBorder="1" applyAlignment="1" applyProtection="1">
      <alignment vertical="center"/>
      <protection locked="0"/>
    </xf>
    <xf numFmtId="0" fontId="1" fillId="0" borderId="0" xfId="3" applyAlignment="1" applyProtection="1">
      <alignment horizontal="center"/>
    </xf>
    <xf numFmtId="0" fontId="24" fillId="0" borderId="0" xfId="3" applyFont="1" applyProtection="1"/>
    <xf numFmtId="0" fontId="26" fillId="0" borderId="0" xfId="3" applyFont="1" applyAlignment="1" applyProtection="1">
      <alignment horizontal="center" vertical="center" wrapText="1"/>
    </xf>
    <xf numFmtId="0" fontId="17" fillId="0" borderId="0" xfId="3" applyFont="1" applyAlignment="1" applyProtection="1">
      <alignment horizontal="center"/>
    </xf>
    <xf numFmtId="0" fontId="3" fillId="0" borderId="0" xfId="3" applyFont="1" applyAlignment="1" applyProtection="1">
      <alignment horizontal="left" vertical="center"/>
    </xf>
    <xf numFmtId="0" fontId="1" fillId="0" borderId="0" xfId="3" applyAlignment="1" applyProtection="1">
      <alignment wrapText="1"/>
    </xf>
    <xf numFmtId="0" fontId="4" fillId="0" borderId="70" xfId="2" applyFont="1" applyBorder="1" applyAlignment="1" applyProtection="1">
      <alignment horizontal="center" vertical="center" wrapText="1"/>
    </xf>
    <xf numFmtId="0" fontId="5" fillId="0" borderId="19" xfId="3" applyFont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6" xfId="3" quotePrefix="1" applyFont="1" applyFill="1" applyBorder="1" applyAlignment="1" applyProtection="1">
      <alignment horizontal="center" vertical="center" wrapText="1"/>
    </xf>
    <xf numFmtId="164" fontId="6" fillId="0" borderId="19" xfId="3" quotePrefix="1" applyNumberFormat="1" applyFont="1" applyFill="1" applyBorder="1" applyAlignment="1" applyProtection="1">
      <alignment horizontal="right" vertical="center" wrapText="1"/>
    </xf>
    <xf numFmtId="164" fontId="6" fillId="0" borderId="51" xfId="3" quotePrefix="1" applyNumberFormat="1" applyFont="1" applyFill="1" applyBorder="1" applyAlignment="1" applyProtection="1">
      <alignment horizontal="right" vertical="center" wrapText="1"/>
    </xf>
    <xf numFmtId="164" fontId="30" fillId="0" borderId="19" xfId="3" applyNumberFormat="1" applyFont="1" applyFill="1" applyBorder="1" applyAlignment="1" applyProtection="1">
      <alignment horizontal="right" vertical="center"/>
    </xf>
    <xf numFmtId="164" fontId="30" fillId="0" borderId="51" xfId="3" applyNumberFormat="1" applyFont="1" applyFill="1" applyBorder="1" applyAlignment="1" applyProtection="1">
      <alignment horizontal="right" vertical="center"/>
    </xf>
    <xf numFmtId="164" fontId="30" fillId="0" borderId="1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3" quotePrefix="1" applyFont="1" applyFill="1" applyBorder="1" applyAlignment="1" applyProtection="1">
      <alignment horizontal="center" vertical="center" wrapText="1"/>
    </xf>
    <xf numFmtId="164" fontId="30" fillId="0" borderId="19" xfId="3" applyNumberFormat="1" applyFont="1" applyFill="1" applyBorder="1" applyAlignment="1" applyProtection="1">
      <alignment horizontal="right" vertical="center"/>
      <protection locked="0"/>
    </xf>
    <xf numFmtId="164" fontId="30" fillId="0" borderId="19" xfId="3" applyNumberFormat="1" applyFont="1" applyFill="1" applyBorder="1" applyAlignment="1" applyProtection="1">
      <alignment horizontal="right" vertical="center" wrapText="1"/>
    </xf>
    <xf numFmtId="164" fontId="30" fillId="0" borderId="51" xfId="3" applyNumberFormat="1" applyFont="1" applyFill="1" applyBorder="1" applyAlignment="1" applyProtection="1">
      <alignment horizontal="right" vertical="center" wrapText="1"/>
    </xf>
    <xf numFmtId="164" fontId="30" fillId="0" borderId="35" xfId="3" applyNumberFormat="1" applyFont="1" applyFill="1" applyBorder="1" applyAlignment="1" applyProtection="1">
      <alignment horizontal="right" vertical="center"/>
    </xf>
    <xf numFmtId="0" fontId="4" fillId="0" borderId="37" xfId="3" quotePrefix="1" applyFont="1" applyFill="1" applyBorder="1" applyAlignment="1" applyProtection="1">
      <alignment horizontal="center" vertical="center" wrapText="1"/>
    </xf>
    <xf numFmtId="0" fontId="4" fillId="0" borderId="53" xfId="3" quotePrefix="1" applyFont="1" applyFill="1" applyBorder="1" applyAlignment="1" applyProtection="1">
      <alignment horizontal="center" vertical="center" wrapText="1"/>
    </xf>
    <xf numFmtId="164" fontId="30" fillId="0" borderId="73" xfId="3" applyNumberFormat="1" applyFont="1" applyFill="1" applyBorder="1" applyAlignment="1" applyProtection="1">
      <alignment horizontal="right" vertical="center"/>
      <protection locked="0"/>
    </xf>
    <xf numFmtId="164" fontId="30" fillId="0" borderId="4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center" wrapText="1"/>
    </xf>
    <xf numFmtId="0" fontId="3" fillId="0" borderId="0" xfId="3" applyFont="1" applyFill="1" applyBorder="1" applyAlignment="1" applyProtection="1">
      <alignment horizontal="left" wrapText="1"/>
    </xf>
    <xf numFmtId="0" fontId="4" fillId="0" borderId="6" xfId="3" applyFont="1" applyFill="1" applyBorder="1" applyAlignment="1" applyProtection="1">
      <alignment horizontal="center" vertical="center" wrapText="1"/>
    </xf>
    <xf numFmtId="164" fontId="30" fillId="0" borderId="19" xfId="3" applyNumberFormat="1" applyFont="1" applyFill="1" applyBorder="1" applyAlignment="1" applyProtection="1">
      <alignment vertical="center"/>
      <protection locked="0"/>
    </xf>
    <xf numFmtId="0" fontId="4" fillId="0" borderId="6" xfId="3" applyFont="1" applyFill="1" applyBorder="1" applyAlignment="1" applyProtection="1">
      <alignment vertical="center" wrapText="1"/>
    </xf>
    <xf numFmtId="0" fontId="4" fillId="0" borderId="18" xfId="3" applyFont="1" applyFill="1" applyBorder="1" applyAlignment="1" applyProtection="1">
      <alignment vertical="center" wrapText="1"/>
    </xf>
    <xf numFmtId="164" fontId="30" fillId="0" borderId="19" xfId="3" applyNumberFormat="1" applyFont="1" applyFill="1" applyBorder="1" applyAlignment="1" applyProtection="1">
      <alignment vertical="center"/>
    </xf>
    <xf numFmtId="164" fontId="30" fillId="0" borderId="19" xfId="0" applyNumberFormat="1" applyFont="1" applyBorder="1" applyAlignment="1" applyProtection="1">
      <alignment horizontal="right"/>
      <protection locked="0"/>
    </xf>
    <xf numFmtId="164" fontId="30" fillId="0" borderId="19" xfId="3" applyNumberFormat="1" applyFont="1" applyFill="1" applyBorder="1" applyAlignment="1" applyProtection="1">
      <alignment vertical="center" wrapText="1"/>
    </xf>
    <xf numFmtId="164" fontId="6" fillId="0" borderId="19" xfId="3" applyNumberFormat="1" applyFont="1" applyFill="1" applyBorder="1" applyAlignment="1" applyProtection="1">
      <alignment vertical="center" wrapText="1"/>
    </xf>
    <xf numFmtId="164" fontId="6" fillId="0" borderId="51" xfId="3" applyNumberFormat="1" applyFont="1" applyFill="1" applyBorder="1" applyAlignment="1" applyProtection="1">
      <alignment vertical="center" wrapText="1"/>
    </xf>
    <xf numFmtId="164" fontId="6" fillId="0" borderId="73" xfId="3" applyNumberFormat="1" applyFont="1" applyFill="1" applyBorder="1" applyAlignment="1" applyProtection="1">
      <alignment vertical="center" wrapText="1"/>
    </xf>
    <xf numFmtId="164" fontId="6" fillId="0" borderId="47" xfId="3" applyNumberFormat="1" applyFont="1" applyFill="1" applyBorder="1" applyAlignment="1" applyProtection="1">
      <alignment vertical="center" wrapText="1"/>
    </xf>
    <xf numFmtId="43" fontId="14" fillId="0" borderId="0" xfId="1" applyFont="1"/>
    <xf numFmtId="3" fontId="6" fillId="0" borderId="51" xfId="2" applyNumberFormat="1" applyFont="1" applyFill="1" applyBorder="1" applyAlignment="1" applyProtection="1">
      <alignment horizontal="right" vertical="center" wrapText="1"/>
    </xf>
    <xf numFmtId="3" fontId="8" fillId="0" borderId="51" xfId="0" applyNumberFormat="1" applyFont="1" applyBorder="1"/>
    <xf numFmtId="164" fontId="7" fillId="0" borderId="10" xfId="2" applyNumberFormat="1" applyFont="1" applyBorder="1" applyAlignment="1" applyProtection="1">
      <alignment vertical="center"/>
      <protection locked="0"/>
    </xf>
    <xf numFmtId="164" fontId="8" fillId="0" borderId="51" xfId="0" applyNumberFormat="1" applyFont="1" applyBorder="1" applyAlignment="1">
      <alignment vertical="center"/>
    </xf>
    <xf numFmtId="164" fontId="8" fillId="0" borderId="51" xfId="0" applyNumberFormat="1" applyFont="1" applyFill="1" applyBorder="1" applyAlignment="1">
      <alignment vertical="center"/>
    </xf>
    <xf numFmtId="164" fontId="8" fillId="0" borderId="47" xfId="0" applyNumberFormat="1" applyFont="1" applyBorder="1" applyAlignment="1">
      <alignment vertical="center"/>
    </xf>
    <xf numFmtId="0" fontId="5" fillId="0" borderId="50" xfId="3" applyFont="1" applyBorder="1" applyAlignment="1" applyProtection="1">
      <alignment horizontal="center" vertical="center" wrapText="1"/>
    </xf>
    <xf numFmtId="0" fontId="5" fillId="0" borderId="55" xfId="3" applyFont="1" applyBorder="1" applyAlignment="1" applyProtection="1">
      <alignment horizontal="center" vertical="center"/>
    </xf>
    <xf numFmtId="0" fontId="4" fillId="0" borderId="80" xfId="2" applyFont="1" applyBorder="1" applyAlignment="1" applyProtection="1">
      <alignment horizontal="center" vertical="center" wrapText="1"/>
    </xf>
    <xf numFmtId="0" fontId="4" fillId="0" borderId="21" xfId="3" quotePrefix="1" applyFont="1" applyFill="1" applyBorder="1" applyAlignment="1" applyProtection="1">
      <alignment horizontal="center" vertical="center" wrapText="1"/>
    </xf>
    <xf numFmtId="164" fontId="17" fillId="0" borderId="58" xfId="3" applyNumberFormat="1" applyFont="1" applyFill="1" applyBorder="1" applyAlignment="1" applyProtection="1">
      <alignment horizontal="right" vertical="center"/>
      <protection locked="0"/>
    </xf>
    <xf numFmtId="164" fontId="17" fillId="0" borderId="58" xfId="3" applyNumberFormat="1" applyFont="1" applyFill="1" applyBorder="1" applyAlignment="1" applyProtection="1">
      <alignment vertical="center"/>
      <protection locked="0"/>
    </xf>
    <xf numFmtId="0" fontId="7" fillId="0" borderId="19" xfId="3" quotePrefix="1" applyFont="1" applyFill="1" applyBorder="1" applyAlignment="1" applyProtection="1">
      <alignment horizontal="right" vertical="center" wrapText="1"/>
    </xf>
    <xf numFmtId="164" fontId="7" fillId="0" borderId="51" xfId="3" applyNumberFormat="1" applyFont="1" applyFill="1" applyBorder="1" applyAlignment="1" applyProtection="1">
      <alignment vertical="center"/>
      <protection locked="0"/>
    </xf>
    <xf numFmtId="0" fontId="4" fillId="0" borderId="14" xfId="3" quotePrefix="1" applyFont="1" applyFill="1" applyBorder="1" applyAlignment="1" applyProtection="1">
      <alignment horizontal="center" vertical="center" wrapText="1"/>
    </xf>
    <xf numFmtId="164" fontId="17" fillId="0" borderId="53" xfId="3" applyNumberFormat="1" applyFont="1" applyFill="1" applyBorder="1" applyAlignment="1" applyProtection="1">
      <alignment horizontal="right" vertical="center" wrapText="1"/>
    </xf>
    <xf numFmtId="164" fontId="17" fillId="0" borderId="82" xfId="3" applyNumberFormat="1" applyFont="1" applyFill="1" applyBorder="1" applyAlignment="1" applyProtection="1">
      <alignment horizontal="right" vertical="center" wrapText="1"/>
    </xf>
    <xf numFmtId="0" fontId="4" fillId="0" borderId="50" xfId="3" applyFont="1" applyFill="1" applyBorder="1" applyAlignment="1" applyProtection="1">
      <alignment horizontal="center" vertical="center" wrapText="1"/>
    </xf>
    <xf numFmtId="164" fontId="17" fillId="0" borderId="50" xfId="3" applyNumberFormat="1" applyFont="1" applyFill="1" applyBorder="1" applyAlignment="1" applyProtection="1">
      <alignment horizontal="right" vertical="center"/>
      <protection locked="0"/>
    </xf>
    <xf numFmtId="164" fontId="17" fillId="0" borderId="83" xfId="3" applyNumberFormat="1" applyFont="1" applyFill="1" applyBorder="1" applyAlignment="1" applyProtection="1">
      <alignment vertical="center"/>
      <protection locked="0"/>
    </xf>
    <xf numFmtId="0" fontId="7" fillId="0" borderId="19" xfId="3" applyFont="1" applyFill="1" applyBorder="1" applyAlignment="1" applyProtection="1">
      <alignment horizontal="right" vertical="center" wrapText="1"/>
    </xf>
    <xf numFmtId="0" fontId="4" fillId="0" borderId="53" xfId="3" applyFont="1" applyFill="1" applyBorder="1" applyAlignment="1" applyProtection="1">
      <alignment horizontal="center" vertical="center" wrapText="1"/>
    </xf>
    <xf numFmtId="164" fontId="17" fillId="0" borderId="81" xfId="3" applyNumberFormat="1" applyFont="1" applyFill="1" applyBorder="1" applyAlignment="1" applyProtection="1">
      <alignment horizontal="right" vertical="center" wrapText="1"/>
    </xf>
    <xf numFmtId="0" fontId="4" fillId="0" borderId="21" xfId="3" applyFont="1" applyFill="1" applyBorder="1" applyAlignment="1" applyProtection="1">
      <alignment horizontal="center" vertical="center" wrapText="1"/>
    </xf>
    <xf numFmtId="0" fontId="7" fillId="0" borderId="40" xfId="3" applyFont="1" applyFill="1" applyBorder="1" applyAlignment="1" applyProtection="1">
      <alignment horizontal="right" vertical="center" wrapText="1"/>
    </xf>
    <xf numFmtId="164" fontId="7" fillId="0" borderId="51" xfId="3" applyNumberFormat="1" applyFont="1" applyFill="1" applyBorder="1" applyAlignment="1" applyProtection="1">
      <alignment vertical="center"/>
    </xf>
    <xf numFmtId="164" fontId="17" fillId="0" borderId="58" xfId="3" applyNumberFormat="1" applyFont="1" applyFill="1" applyBorder="1" applyAlignment="1" applyProtection="1">
      <alignment vertical="center" wrapText="1"/>
      <protection locked="0"/>
    </xf>
    <xf numFmtId="164" fontId="7" fillId="0" borderId="58" xfId="3" applyNumberFormat="1" applyFont="1" applyFill="1" applyBorder="1" applyAlignment="1" applyProtection="1">
      <alignment vertical="center" wrapText="1"/>
      <protection locked="0"/>
    </xf>
    <xf numFmtId="0" fontId="7" fillId="0" borderId="73" xfId="3" applyFont="1" applyFill="1" applyBorder="1" applyAlignment="1" applyProtection="1">
      <alignment horizontal="right" vertical="center" wrapText="1"/>
    </xf>
    <xf numFmtId="164" fontId="17" fillId="0" borderId="47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Fill="1" applyProtection="1">
      <protection locked="0"/>
    </xf>
    <xf numFmtId="0" fontId="17" fillId="0" borderId="0" xfId="3" applyFont="1" applyFill="1" applyAlignment="1" applyProtection="1">
      <alignment wrapText="1"/>
      <protection locked="0"/>
    </xf>
    <xf numFmtId="0" fontId="4" fillId="0" borderId="49" xfId="3" applyFont="1" applyFill="1" applyBorder="1" applyAlignment="1" applyProtection="1">
      <alignment horizontal="center" vertical="center" wrapText="1"/>
    </xf>
    <xf numFmtId="164" fontId="17" fillId="0" borderId="55" xfId="3" applyNumberFormat="1" applyFont="1" applyFill="1" applyBorder="1" applyAlignment="1" applyProtection="1">
      <alignment wrapText="1"/>
      <protection locked="0"/>
    </xf>
    <xf numFmtId="0" fontId="4" fillId="0" borderId="19" xfId="3" applyFont="1" applyFill="1" applyBorder="1" applyAlignment="1" applyProtection="1">
      <alignment horizontal="center" vertical="center" wrapText="1"/>
    </xf>
    <xf numFmtId="164" fontId="7" fillId="0" borderId="51" xfId="3" applyNumberFormat="1" applyFont="1" applyFill="1" applyBorder="1" applyProtection="1">
      <protection locked="0"/>
    </xf>
    <xf numFmtId="0" fontId="4" fillId="0" borderId="73" xfId="3" applyFont="1" applyFill="1" applyBorder="1" applyAlignment="1" applyProtection="1">
      <alignment horizontal="center" vertical="center" wrapText="1"/>
    </xf>
    <xf numFmtId="0" fontId="0" fillId="0" borderId="0" xfId="0" applyFill="1"/>
    <xf numFmtId="164" fontId="17" fillId="0" borderId="85" xfId="2" applyNumberFormat="1" applyFont="1" applyFill="1" applyBorder="1" applyAlignment="1" applyProtection="1">
      <alignment vertical="center"/>
      <protection locked="0"/>
    </xf>
    <xf numFmtId="164" fontId="7" fillId="0" borderId="85" xfId="2" applyNumberFormat="1" applyFont="1" applyFill="1" applyBorder="1" applyAlignment="1" applyProtection="1">
      <alignment horizontal="right" vertical="center" wrapText="1"/>
    </xf>
    <xf numFmtId="164" fontId="7" fillId="0" borderId="85" xfId="2" applyNumberFormat="1" applyFont="1" applyFill="1" applyBorder="1" applyAlignment="1" applyProtection="1">
      <alignment vertical="center"/>
      <protection locked="0"/>
    </xf>
    <xf numFmtId="164" fontId="7" fillId="0" borderId="85" xfId="2" applyNumberFormat="1" applyFont="1" applyFill="1" applyBorder="1" applyAlignment="1" applyProtection="1">
      <alignment vertical="center"/>
    </xf>
    <xf numFmtId="164" fontId="17" fillId="0" borderId="85" xfId="2" applyNumberFormat="1" applyFont="1" applyFill="1" applyBorder="1" applyAlignment="1" applyProtection="1">
      <alignment horizontal="right" vertical="center" wrapText="1"/>
    </xf>
    <xf numFmtId="0" fontId="4" fillId="0" borderId="86" xfId="2" applyFont="1" applyFill="1" applyBorder="1" applyAlignment="1" applyProtection="1">
      <alignment horizontal="center" vertical="center" wrapText="1"/>
    </xf>
    <xf numFmtId="0" fontId="5" fillId="0" borderId="90" xfId="2" applyFont="1" applyBorder="1" applyAlignment="1" applyProtection="1">
      <alignment horizontal="center" vertical="center"/>
    </xf>
    <xf numFmtId="0" fontId="4" fillId="0" borderId="84" xfId="2" applyFont="1" applyBorder="1" applyAlignment="1" applyProtection="1">
      <alignment horizontal="center" vertical="center" wrapText="1"/>
    </xf>
    <xf numFmtId="0" fontId="0" fillId="0" borderId="84" xfId="0" applyBorder="1"/>
    <xf numFmtId="0" fontId="0" fillId="0" borderId="9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2" applyFont="1" applyAlignment="1" applyProtection="1">
      <alignment horizontal="center" wrapText="1"/>
      <protection locked="0"/>
    </xf>
    <xf numFmtId="49" fontId="0" fillId="0" borderId="0" xfId="0" applyNumberFormat="1"/>
    <xf numFmtId="167" fontId="8" fillId="0" borderId="87" xfId="0" applyNumberFormat="1" applyFont="1" applyBorder="1"/>
    <xf numFmtId="0" fontId="0" fillId="0" borderId="84" xfId="0" applyBorder="1" applyAlignment="1">
      <alignment wrapText="1"/>
    </xf>
    <xf numFmtId="0" fontId="11" fillId="0" borderId="0" xfId="2" applyFont="1" applyBorder="1" applyAlignment="1" applyProtection="1">
      <protection locked="0"/>
    </xf>
    <xf numFmtId="0" fontId="0" fillId="0" borderId="0" xfId="2" applyFont="1" applyBorder="1" applyAlignment="1" applyProtection="1">
      <protection locked="0"/>
    </xf>
    <xf numFmtId="0" fontId="10" fillId="0" borderId="0" xfId="2" applyFont="1" applyBorder="1" applyAlignment="1" applyProtection="1">
      <protection locked="0"/>
    </xf>
    <xf numFmtId="0" fontId="0" fillId="0" borderId="0" xfId="0" applyAlignment="1"/>
    <xf numFmtId="0" fontId="1" fillId="0" borderId="0" xfId="3" applyAlignment="1" applyProtection="1">
      <alignment horizontal="center" wrapText="1"/>
    </xf>
    <xf numFmtId="0" fontId="28" fillId="0" borderId="71" xfId="3" applyFont="1" applyFill="1" applyBorder="1" applyAlignment="1" applyProtection="1">
      <alignment vertical="center" wrapText="1"/>
    </xf>
    <xf numFmtId="0" fontId="28" fillId="0" borderId="34" xfId="3" applyFont="1" applyFill="1" applyBorder="1" applyAlignment="1" applyProtection="1">
      <alignment vertical="center" wrapText="1"/>
    </xf>
    <xf numFmtId="0" fontId="28" fillId="0" borderId="18" xfId="3" applyFont="1" applyFill="1" applyBorder="1" applyAlignment="1" applyProtection="1">
      <alignment vertical="center" wrapText="1"/>
    </xf>
    <xf numFmtId="0" fontId="26" fillId="0" borderId="78" xfId="3" applyFont="1" applyFill="1" applyBorder="1" applyAlignment="1" applyProtection="1">
      <alignment vertical="center" wrapText="1"/>
    </xf>
    <xf numFmtId="0" fontId="26" fillId="0" borderId="79" xfId="3" applyFont="1" applyFill="1" applyBorder="1" applyAlignment="1" applyProtection="1">
      <alignment vertical="center" wrapText="1"/>
    </xf>
    <xf numFmtId="0" fontId="26" fillId="0" borderId="74" xfId="3" applyFont="1" applyFill="1" applyBorder="1" applyAlignment="1" applyProtection="1">
      <alignment vertical="center" wrapText="1"/>
    </xf>
    <xf numFmtId="0" fontId="26" fillId="0" borderId="71" xfId="3" applyFont="1" applyFill="1" applyBorder="1" applyAlignment="1" applyProtection="1">
      <alignment vertical="center" wrapText="1"/>
    </xf>
    <xf numFmtId="0" fontId="26" fillId="0" borderId="34" xfId="3" applyFont="1" applyFill="1" applyBorder="1" applyAlignment="1" applyProtection="1">
      <alignment vertical="center" wrapText="1"/>
    </xf>
    <xf numFmtId="0" fontId="26" fillId="0" borderId="18" xfId="3" applyFont="1" applyFill="1" applyBorder="1" applyAlignment="1" applyProtection="1">
      <alignment vertical="center" wrapText="1"/>
    </xf>
    <xf numFmtId="0" fontId="4" fillId="0" borderId="71" xfId="3" applyFont="1" applyFill="1" applyBorder="1" applyAlignment="1" applyProtection="1">
      <alignment horizontal="left" vertical="center" wrapText="1" indent="1"/>
    </xf>
    <xf numFmtId="0" fontId="4" fillId="0" borderId="34" xfId="3" applyFont="1" applyFill="1" applyBorder="1" applyAlignment="1" applyProtection="1">
      <alignment horizontal="left" vertical="center" wrapText="1" indent="1"/>
    </xf>
    <xf numFmtId="0" fontId="4" fillId="0" borderId="18" xfId="3" applyFont="1" applyFill="1" applyBorder="1" applyAlignment="1" applyProtection="1">
      <alignment horizontal="left" vertical="center" wrapText="1" indent="1"/>
    </xf>
    <xf numFmtId="0" fontId="3" fillId="0" borderId="71" xfId="3" applyFont="1" applyFill="1" applyBorder="1" applyAlignment="1" applyProtection="1">
      <alignment horizontal="left" vertical="center" wrapText="1" indent="2"/>
    </xf>
    <xf numFmtId="0" fontId="3" fillId="0" borderId="34" xfId="3" applyFont="1" applyFill="1" applyBorder="1" applyAlignment="1" applyProtection="1">
      <alignment horizontal="left" vertical="center" wrapText="1" indent="2"/>
    </xf>
    <xf numFmtId="0" fontId="3" fillId="0" borderId="18" xfId="3" applyFont="1" applyFill="1" applyBorder="1" applyAlignment="1" applyProtection="1">
      <alignment horizontal="left" vertical="center" wrapText="1" indent="2"/>
    </xf>
    <xf numFmtId="0" fontId="4" fillId="0" borderId="71" xfId="3" applyFont="1" applyFill="1" applyBorder="1" applyAlignment="1" applyProtection="1">
      <alignment vertical="center" wrapText="1"/>
    </xf>
    <xf numFmtId="0" fontId="4" fillId="0" borderId="34" xfId="3" applyFont="1" applyFill="1" applyBorder="1" applyAlignment="1" applyProtection="1">
      <alignment vertical="center" wrapText="1"/>
    </xf>
    <xf numFmtId="0" fontId="4" fillId="0" borderId="18" xfId="3" applyFont="1" applyFill="1" applyBorder="1" applyAlignment="1" applyProtection="1">
      <alignment vertical="center" wrapText="1"/>
    </xf>
    <xf numFmtId="0" fontId="4" fillId="0" borderId="46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center" wrapText="1" indent="2"/>
    </xf>
    <xf numFmtId="0" fontId="4" fillId="0" borderId="9" xfId="2" applyFont="1" applyFill="1" applyBorder="1" applyAlignment="1" applyProtection="1">
      <alignment horizontal="left" vertical="center" wrapText="1" indent="2"/>
    </xf>
    <xf numFmtId="0" fontId="4" fillId="0" borderId="75" xfId="3" applyFont="1" applyFill="1" applyBorder="1" applyAlignment="1" applyProtection="1">
      <alignment vertical="center" wrapText="1"/>
    </xf>
    <xf numFmtId="0" fontId="4" fillId="0" borderId="76" xfId="3" applyFont="1" applyFill="1" applyBorder="1" applyAlignment="1" applyProtection="1">
      <alignment vertical="center" wrapText="1"/>
    </xf>
    <xf numFmtId="0" fontId="4" fillId="0" borderId="77" xfId="3" applyFont="1" applyFill="1" applyBorder="1" applyAlignment="1" applyProtection="1">
      <alignment vertical="center" wrapText="1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60" xfId="3" applyFont="1" applyFill="1" applyBorder="1" applyAlignment="1" applyProtection="1">
      <alignment horizontal="center" vertical="center"/>
    </xf>
    <xf numFmtId="0" fontId="4" fillId="0" borderId="56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vertical="center" wrapText="1"/>
    </xf>
    <xf numFmtId="0" fontId="4" fillId="0" borderId="71" xfId="0" applyFont="1" applyFill="1" applyBorder="1" applyAlignment="1" applyProtection="1">
      <alignment horizontal="left" vertical="center" wrapText="1" indent="2"/>
    </xf>
    <xf numFmtId="0" fontId="4" fillId="0" borderId="34" xfId="0" applyFont="1" applyFill="1" applyBorder="1" applyAlignment="1" applyProtection="1">
      <alignment horizontal="left" vertical="center" wrapText="1" indent="2"/>
    </xf>
    <xf numFmtId="0" fontId="4" fillId="0" borderId="18" xfId="0" applyFont="1" applyFill="1" applyBorder="1" applyAlignment="1" applyProtection="1">
      <alignment horizontal="left" vertical="center" wrapText="1" indent="2"/>
    </xf>
    <xf numFmtId="0" fontId="3" fillId="0" borderId="0" xfId="3" applyFont="1" applyFill="1" applyBorder="1" applyAlignment="1" applyProtection="1">
      <alignment horizontal="left" wrapText="1"/>
    </xf>
    <xf numFmtId="0" fontId="27" fillId="0" borderId="44" xfId="3" applyFont="1" applyBorder="1" applyAlignment="1" applyProtection="1">
      <alignment horizontal="center" vertical="center" wrapText="1"/>
    </xf>
    <xf numFmtId="0" fontId="27" fillId="0" borderId="45" xfId="3" applyFont="1" applyBorder="1" applyAlignment="1" applyProtection="1">
      <alignment horizontal="center" vertical="center" wrapText="1"/>
    </xf>
    <xf numFmtId="0" fontId="5" fillId="0" borderId="71" xfId="3" applyFont="1" applyBorder="1" applyAlignment="1" applyProtection="1">
      <alignment horizontal="center" wrapText="1"/>
    </xf>
    <xf numFmtId="0" fontId="5" fillId="0" borderId="34" xfId="3" applyFont="1" applyBorder="1" applyAlignment="1" applyProtection="1">
      <alignment horizontal="center" wrapText="1"/>
    </xf>
    <xf numFmtId="0" fontId="5" fillId="0" borderId="18" xfId="3" applyFont="1" applyBorder="1" applyAlignment="1" applyProtection="1">
      <alignment horizontal="center" wrapText="1"/>
    </xf>
    <xf numFmtId="0" fontId="26" fillId="0" borderId="71" xfId="3" applyFont="1" applyFill="1" applyBorder="1" applyAlignment="1" applyProtection="1">
      <alignment horizontal="left" vertical="center" wrapText="1"/>
    </xf>
    <xf numFmtId="0" fontId="26" fillId="0" borderId="34" xfId="3" applyFont="1" applyFill="1" applyBorder="1" applyAlignment="1" applyProtection="1">
      <alignment horizontal="left" vertical="center" wrapText="1"/>
    </xf>
    <xf numFmtId="0" fontId="26" fillId="0" borderId="18" xfId="3" applyFont="1" applyFill="1" applyBorder="1" applyAlignment="1" applyProtection="1">
      <alignment horizontal="left" vertical="center" wrapText="1"/>
    </xf>
    <xf numFmtId="0" fontId="3" fillId="0" borderId="71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4" fillId="0" borderId="71" xfId="3" applyFont="1" applyBorder="1" applyAlignment="1" applyProtection="1">
      <alignment horizontal="left" vertical="center" wrapText="1"/>
      <protection locked="0"/>
    </xf>
    <xf numFmtId="0" fontId="4" fillId="0" borderId="34" xfId="3" applyFont="1" applyBorder="1" applyAlignment="1" applyProtection="1">
      <alignment horizontal="left" vertical="center" wrapText="1"/>
      <protection locked="0"/>
    </xf>
    <xf numFmtId="0" fontId="4" fillId="0" borderId="18" xfId="3" applyFont="1" applyBorder="1" applyAlignment="1" applyProtection="1">
      <alignment horizontal="left" vertical="center" wrapText="1"/>
      <protection locked="0"/>
    </xf>
    <xf numFmtId="0" fontId="3" fillId="0" borderId="71" xfId="3" applyFont="1" applyFill="1" applyBorder="1" applyAlignment="1" applyProtection="1">
      <alignment vertical="center" wrapText="1"/>
    </xf>
    <xf numFmtId="0" fontId="3" fillId="0" borderId="34" xfId="3" applyFont="1" applyFill="1" applyBorder="1" applyAlignment="1" applyProtection="1">
      <alignment vertical="center" wrapText="1"/>
    </xf>
    <xf numFmtId="0" fontId="3" fillId="0" borderId="18" xfId="3" applyFont="1" applyFill="1" applyBorder="1" applyAlignment="1" applyProtection="1">
      <alignment vertical="center" wrapText="1"/>
    </xf>
    <xf numFmtId="0" fontId="4" fillId="0" borderId="72" xfId="3" applyFont="1" applyFill="1" applyBorder="1" applyAlignment="1" applyProtection="1">
      <alignment vertical="center" wrapText="1"/>
    </xf>
    <xf numFmtId="0" fontId="4" fillId="0" borderId="36" xfId="3" applyFont="1" applyFill="1" applyBorder="1" applyAlignment="1" applyProtection="1">
      <alignment vertical="center" wrapText="1"/>
    </xf>
    <xf numFmtId="0" fontId="4" fillId="0" borderId="37" xfId="3" applyFont="1" applyFill="1" applyBorder="1" applyAlignment="1" applyProtection="1">
      <alignment vertical="center" wrapText="1"/>
    </xf>
    <xf numFmtId="0" fontId="4" fillId="0" borderId="52" xfId="3" applyFont="1" applyFill="1" applyBorder="1" applyAlignment="1" applyProtection="1">
      <alignment horizontal="center" vertical="center" wrapText="1"/>
    </xf>
    <xf numFmtId="0" fontId="4" fillId="0" borderId="73" xfId="3" applyFont="1" applyFill="1" applyBorder="1" applyAlignment="1" applyProtection="1">
      <alignment horizontal="left" vertical="center" wrapText="1" indent="2"/>
    </xf>
    <xf numFmtId="0" fontId="4" fillId="0" borderId="74" xfId="3" applyFont="1" applyFill="1" applyBorder="1" applyAlignment="1" applyProtection="1">
      <alignment horizontal="left" vertical="center" wrapText="1" indent="2"/>
    </xf>
    <xf numFmtId="0" fontId="4" fillId="0" borderId="46" xfId="3" applyFont="1" applyFill="1" applyBorder="1" applyAlignment="1" applyProtection="1">
      <alignment horizontal="left" vertical="center" wrapText="1"/>
    </xf>
    <xf numFmtId="0" fontId="4" fillId="0" borderId="46" xfId="3" applyFont="1" applyFill="1" applyBorder="1" applyAlignment="1" applyProtection="1">
      <alignment horizontal="left" vertical="center" wrapText="1" indent="3"/>
    </xf>
    <xf numFmtId="0" fontId="4" fillId="0" borderId="6" xfId="3" applyFont="1" applyFill="1" applyBorder="1" applyAlignment="1" applyProtection="1">
      <alignment horizontal="left" vertical="center" wrapText="1" indent="3"/>
    </xf>
    <xf numFmtId="0" fontId="23" fillId="0" borderId="0" xfId="3" applyFont="1" applyAlignment="1" applyProtection="1">
      <alignment horizontal="left" wrapText="1"/>
    </xf>
    <xf numFmtId="0" fontId="1" fillId="0" borderId="0" xfId="3" applyAlignment="1" applyProtection="1">
      <alignment horizontal="left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23" fillId="0" borderId="0" xfId="3" applyFont="1" applyAlignment="1" applyProtection="1">
      <alignment horizontal="center" vertical="center" wrapText="1"/>
      <protection locked="0"/>
    </xf>
    <xf numFmtId="0" fontId="25" fillId="0" borderId="0" xfId="3" applyFont="1" applyAlignment="1" applyProtection="1">
      <alignment horizontal="center" vertical="center" wrapText="1"/>
    </xf>
    <xf numFmtId="0" fontId="3" fillId="0" borderId="0" xfId="3" applyFont="1" applyAlignment="1" applyProtection="1">
      <alignment horizontal="left" vertical="center"/>
    </xf>
    <xf numFmtId="0" fontId="4" fillId="0" borderId="71" xfId="3" applyFont="1" applyFill="1" applyBorder="1" applyAlignment="1" applyProtection="1">
      <alignment horizontal="left" vertical="center" wrapText="1"/>
    </xf>
    <xf numFmtId="0" fontId="4" fillId="0" borderId="34" xfId="3" applyFont="1" applyFill="1" applyBorder="1" applyAlignment="1" applyProtection="1">
      <alignment horizontal="left" vertical="center" wrapText="1"/>
    </xf>
    <xf numFmtId="0" fontId="4" fillId="0" borderId="62" xfId="2" applyFont="1" applyFill="1" applyBorder="1" applyAlignment="1" applyProtection="1">
      <alignment horizontal="left" vertical="center" wrapText="1"/>
    </xf>
    <xf numFmtId="0" fontId="4" fillId="0" borderId="11" xfId="2" applyFont="1" applyFill="1" applyBorder="1" applyAlignment="1" applyProtection="1">
      <alignment horizontal="left" vertical="center" wrapText="1"/>
    </xf>
    <xf numFmtId="0" fontId="4" fillId="0" borderId="12" xfId="2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 wrapText="1"/>
    </xf>
    <xf numFmtId="0" fontId="4" fillId="0" borderId="66" xfId="2" applyFont="1" applyFill="1" applyBorder="1" applyAlignment="1" applyProtection="1">
      <alignment horizontal="left" vertical="center" wrapText="1" indent="2"/>
    </xf>
    <xf numFmtId="0" fontId="4" fillId="0" borderId="67" xfId="2" applyFont="1" applyFill="1" applyBorder="1" applyAlignment="1" applyProtection="1">
      <alignment horizontal="left" vertical="center" wrapText="1" indent="2"/>
    </xf>
    <xf numFmtId="0" fontId="4" fillId="0" borderId="68" xfId="2" applyFont="1" applyFill="1" applyBorder="1" applyAlignment="1" applyProtection="1">
      <alignment horizontal="left" vertical="center" wrapText="1" indent="2"/>
    </xf>
    <xf numFmtId="0" fontId="4" fillId="0" borderId="64" xfId="2" applyFont="1" applyFill="1" applyBorder="1" applyAlignment="1" applyProtection="1">
      <alignment horizontal="left" vertical="center" wrapText="1"/>
    </xf>
    <xf numFmtId="0" fontId="4" fillId="0" borderId="65" xfId="2" applyFont="1" applyFill="1" applyBorder="1" applyAlignment="1" applyProtection="1">
      <alignment horizontal="left" vertical="center" wrapText="1"/>
    </xf>
    <xf numFmtId="0" fontId="4" fillId="0" borderId="24" xfId="2" applyFont="1" applyFill="1" applyBorder="1" applyAlignment="1" applyProtection="1">
      <alignment horizontal="left" vertical="center" wrapText="1"/>
    </xf>
    <xf numFmtId="0" fontId="4" fillId="0" borderId="12" xfId="2" applyFont="1" applyFill="1" applyBorder="1" applyAlignment="1" applyProtection="1">
      <alignment vertical="center" wrapText="1"/>
    </xf>
    <xf numFmtId="0" fontId="4" fillId="0" borderId="10" xfId="2" applyFont="1" applyFill="1" applyBorder="1" applyAlignment="1" applyProtection="1">
      <alignment horizontal="left" vertical="center" wrapText="1" indent="2"/>
    </xf>
    <xf numFmtId="0" fontId="4" fillId="0" borderId="12" xfId="2" applyFont="1" applyFill="1" applyBorder="1" applyAlignment="1" applyProtection="1">
      <alignment horizontal="left" vertical="center" wrapText="1" indent="2"/>
    </xf>
    <xf numFmtId="0" fontId="4" fillId="0" borderId="8" xfId="2" applyFont="1" applyFill="1" applyBorder="1" applyAlignment="1" applyProtection="1">
      <alignment vertical="center" wrapText="1"/>
    </xf>
    <xf numFmtId="0" fontId="4" fillId="0" borderId="9" xfId="2" applyFont="1" applyFill="1" applyBorder="1" applyAlignment="1" applyProtection="1">
      <alignment vertical="center" wrapText="1"/>
    </xf>
    <xf numFmtId="0" fontId="4" fillId="0" borderId="64" xfId="2" applyFont="1" applyFill="1" applyBorder="1" applyAlignment="1" applyProtection="1">
      <alignment horizontal="center" vertical="center" wrapText="1"/>
    </xf>
    <xf numFmtId="0" fontId="4" fillId="0" borderId="65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left" vertical="center" wrapText="1"/>
    </xf>
    <xf numFmtId="0" fontId="4" fillId="0" borderId="29" xfId="2" applyFont="1" applyFill="1" applyBorder="1" applyAlignment="1" applyProtection="1">
      <alignment horizontal="left" vertical="center" wrapText="1"/>
    </xf>
    <xf numFmtId="0" fontId="4" fillId="0" borderId="63" xfId="2" applyFont="1" applyFill="1" applyBorder="1" applyAlignment="1" applyProtection="1">
      <alignment horizontal="left" vertical="center" wrapText="1"/>
    </xf>
    <xf numFmtId="0" fontId="4" fillId="0" borderId="26" xfId="2" applyFont="1" applyFill="1" applyBorder="1" applyAlignment="1" applyProtection="1">
      <alignment horizontal="center" vertical="center" wrapText="1"/>
    </xf>
    <xf numFmtId="0" fontId="4" fillId="0" borderId="29" xfId="2" applyFont="1" applyFill="1" applyBorder="1" applyAlignment="1" applyProtection="1">
      <alignment horizontal="center" vertical="center" wrapText="1"/>
    </xf>
    <xf numFmtId="0" fontId="4" fillId="0" borderId="63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vertical="center" wrapText="1"/>
    </xf>
    <xf numFmtId="0" fontId="4" fillId="0" borderId="63" xfId="2" applyFont="1" applyFill="1" applyBorder="1" applyAlignment="1" applyProtection="1">
      <alignment vertical="center" wrapText="1"/>
    </xf>
    <xf numFmtId="0" fontId="3" fillId="0" borderId="0" xfId="3" applyFont="1" applyBorder="1" applyAlignment="1" applyProtection="1">
      <alignment horizontal="left" wrapText="1"/>
    </xf>
    <xf numFmtId="0" fontId="4" fillId="0" borderId="84" xfId="2" applyFont="1" applyBorder="1" applyAlignment="1" applyProtection="1">
      <alignment horizontal="center" vertical="center" wrapText="1"/>
    </xf>
    <xf numFmtId="0" fontId="5" fillId="0" borderId="88" xfId="2" applyFont="1" applyBorder="1" applyAlignment="1" applyProtection="1">
      <alignment horizontal="center" vertical="center" wrapText="1"/>
    </xf>
    <xf numFmtId="0" fontId="5" fillId="0" borderId="89" xfId="2" applyFont="1" applyBorder="1" applyAlignment="1" applyProtection="1">
      <alignment horizontal="center" vertical="center" wrapText="1"/>
    </xf>
    <xf numFmtId="0" fontId="4" fillId="0" borderId="62" xfId="2" applyFont="1" applyFill="1" applyBorder="1" applyAlignment="1" applyProtection="1">
      <alignment horizontal="left" vertical="center" wrapText="1" indent="2"/>
    </xf>
    <xf numFmtId="0" fontId="4" fillId="0" borderId="11" xfId="2" applyFont="1" applyFill="1" applyBorder="1" applyAlignment="1" applyProtection="1">
      <alignment horizontal="left" vertical="center" wrapText="1" indent="2"/>
    </xf>
    <xf numFmtId="0" fontId="19" fillId="0" borderId="48" xfId="3" applyFont="1" applyFill="1" applyBorder="1" applyAlignment="1" applyProtection="1">
      <alignment horizontal="center" vertical="center" textRotation="90" wrapText="1"/>
      <protection locked="0"/>
    </xf>
    <xf numFmtId="0" fontId="19" fillId="0" borderId="46" xfId="3" applyFont="1" applyFill="1" applyBorder="1" applyAlignment="1" applyProtection="1">
      <alignment horizontal="center" vertical="center" textRotation="90" wrapText="1"/>
      <protection locked="0"/>
    </xf>
    <xf numFmtId="0" fontId="19" fillId="0" borderId="52" xfId="3" applyFont="1" applyFill="1" applyBorder="1" applyAlignment="1" applyProtection="1">
      <alignment horizontal="center" vertical="center" textRotation="90" wrapText="1"/>
      <protection locked="0"/>
    </xf>
    <xf numFmtId="0" fontId="3" fillId="0" borderId="50" xfId="3" applyFont="1" applyFill="1" applyBorder="1" applyAlignment="1" applyProtection="1">
      <alignment vertical="center" wrapText="1"/>
    </xf>
    <xf numFmtId="0" fontId="4" fillId="0" borderId="6" xfId="3" applyFont="1" applyFill="1" applyBorder="1" applyAlignment="1" applyProtection="1">
      <alignment vertical="center" wrapText="1"/>
    </xf>
    <xf numFmtId="0" fontId="3" fillId="0" borderId="53" xfId="3" applyFont="1" applyFill="1" applyBorder="1" applyAlignment="1" applyProtection="1">
      <alignment vertical="center" wrapText="1"/>
    </xf>
    <xf numFmtId="0" fontId="3" fillId="0" borderId="61" xfId="2" applyFont="1" applyFill="1" applyBorder="1" applyAlignment="1" applyProtection="1">
      <alignment horizontal="center" vertical="center"/>
    </xf>
    <xf numFmtId="0" fontId="20" fillId="0" borderId="48" xfId="3" applyFont="1" applyFill="1" applyBorder="1" applyAlignment="1" applyProtection="1">
      <alignment horizontal="center" vertical="center" textRotation="90" wrapText="1"/>
    </xf>
    <xf numFmtId="0" fontId="20" fillId="0" borderId="46" xfId="3" applyFont="1" applyFill="1" applyBorder="1" applyAlignment="1" applyProtection="1">
      <alignment horizontal="center" vertical="center" textRotation="90" wrapText="1"/>
    </xf>
    <xf numFmtId="0" fontId="20" fillId="0" borderId="52" xfId="3" applyFont="1" applyFill="1" applyBorder="1" applyAlignment="1" applyProtection="1">
      <alignment horizontal="center" vertical="center" textRotation="90" wrapText="1"/>
    </xf>
    <xf numFmtId="0" fontId="4" fillId="0" borderId="19" xfId="3" applyFont="1" applyFill="1" applyBorder="1" applyAlignment="1" applyProtection="1">
      <alignment horizontal="left" vertical="center" wrapText="1" indent="2"/>
    </xf>
    <xf numFmtId="0" fontId="4" fillId="0" borderId="34" xfId="3" applyFont="1" applyFill="1" applyBorder="1" applyAlignment="1" applyProtection="1">
      <alignment horizontal="left" vertical="center" wrapText="1" indent="2"/>
    </xf>
    <xf numFmtId="0" fontId="4" fillId="0" borderId="18" xfId="3" applyFont="1" applyFill="1" applyBorder="1" applyAlignment="1" applyProtection="1">
      <alignment horizontal="left" vertical="center" wrapText="1" indent="2"/>
    </xf>
    <xf numFmtId="0" fontId="20" fillId="0" borderId="59" xfId="3" applyFont="1" applyFill="1" applyBorder="1" applyAlignment="1" applyProtection="1">
      <alignment horizontal="center" vertical="center" textRotation="90" wrapText="1"/>
    </xf>
    <xf numFmtId="0" fontId="20" fillId="0" borderId="60" xfId="3" applyFont="1" applyFill="1" applyBorder="1" applyAlignment="1" applyProtection="1">
      <alignment horizontal="center" vertical="center" textRotation="90" wrapText="1"/>
    </xf>
    <xf numFmtId="0" fontId="3" fillId="0" borderId="21" xfId="3" applyFont="1" applyFill="1" applyBorder="1" applyAlignment="1" applyProtection="1">
      <alignment vertical="center" wrapText="1"/>
    </xf>
    <xf numFmtId="0" fontId="19" fillId="0" borderId="54" xfId="3" applyFont="1" applyFill="1" applyBorder="1" applyAlignment="1" applyProtection="1">
      <alignment horizontal="center" vertical="center" textRotation="90" wrapText="1"/>
    </xf>
    <xf numFmtId="0" fontId="1" fillId="0" borderId="56" xfId="3" applyFont="1" applyFill="1" applyBorder="1" applyProtection="1"/>
    <xf numFmtId="0" fontId="1" fillId="0" borderId="57" xfId="3" applyFont="1" applyFill="1" applyBorder="1" applyProtection="1"/>
    <xf numFmtId="0" fontId="4" fillId="0" borderId="80" xfId="3" applyFont="1" applyBorder="1" applyAlignment="1" applyProtection="1">
      <alignment horizontal="center" vertical="center" wrapText="1"/>
    </xf>
    <xf numFmtId="0" fontId="5" fillId="0" borderId="50" xfId="3" applyFont="1" applyBorder="1" applyAlignment="1" applyProtection="1">
      <alignment horizontal="center" vertical="center" wrapText="1"/>
    </xf>
    <xf numFmtId="0" fontId="3" fillId="0" borderId="59" xfId="3" applyFont="1" applyFill="1" applyBorder="1" applyAlignment="1" applyProtection="1">
      <alignment horizontal="center" vertical="center" textRotation="90" wrapText="1"/>
    </xf>
    <xf numFmtId="0" fontId="3" fillId="0" borderId="46" xfId="3" applyFont="1" applyFill="1" applyBorder="1" applyAlignment="1" applyProtection="1">
      <alignment horizontal="center" vertical="center" textRotation="90" wrapText="1"/>
    </xf>
    <xf numFmtId="0" fontId="3" fillId="0" borderId="52" xfId="3" applyFont="1" applyFill="1" applyBorder="1" applyAlignment="1" applyProtection="1">
      <alignment horizontal="center" vertical="center" textRotation="90" wrapText="1"/>
    </xf>
    <xf numFmtId="0" fontId="3" fillId="0" borderId="40" xfId="3" applyFont="1" applyFill="1" applyBorder="1" applyAlignment="1" applyProtection="1">
      <alignment vertical="center" wrapText="1"/>
    </xf>
    <xf numFmtId="0" fontId="3" fillId="0" borderId="41" xfId="3" applyFont="1" applyFill="1" applyBorder="1" applyAlignment="1" applyProtection="1">
      <alignment vertical="center" wrapText="1"/>
    </xf>
    <xf numFmtId="0" fontId="3" fillId="0" borderId="42" xfId="3" applyFont="1" applyFill="1" applyBorder="1" applyAlignment="1" applyProtection="1">
      <alignment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21" xfId="3" applyFont="1" applyFill="1" applyBorder="1" applyAlignment="1" applyProtection="1">
      <alignment horizontal="left" vertical="center" wrapText="1"/>
    </xf>
    <xf numFmtId="165" fontId="14" fillId="0" borderId="14" xfId="1" applyNumberFormat="1" applyFont="1" applyBorder="1" applyAlignment="1">
      <alignment horizontal="center"/>
    </xf>
    <xf numFmtId="165" fontId="14" fillId="0" borderId="21" xfId="1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3" fontId="14" fillId="0" borderId="14" xfId="1" applyFont="1" applyBorder="1" applyAlignment="1">
      <alignment horizontal="center"/>
    </xf>
    <xf numFmtId="43" fontId="14" fillId="0" borderId="21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2" applyFont="1" applyBorder="1" applyAlignment="1" applyProtection="1">
      <alignment horizontal="center" wrapText="1"/>
      <protection locked="0"/>
    </xf>
    <xf numFmtId="0" fontId="10" fillId="0" borderId="0" xfId="2" applyFont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left" vertical="center" wrapText="1" indent="2"/>
    </xf>
    <xf numFmtId="0" fontId="4" fillId="0" borderId="26" xfId="2" applyFont="1" applyFill="1" applyBorder="1" applyAlignment="1" applyProtection="1">
      <alignment horizontal="left" vertical="center" wrapText="1" indent="2"/>
    </xf>
    <xf numFmtId="0" fontId="4" fillId="0" borderId="30" xfId="2" applyFont="1" applyFill="1" applyBorder="1" applyAlignment="1" applyProtection="1">
      <alignment horizontal="left" vertical="center" wrapText="1"/>
    </xf>
    <xf numFmtId="0" fontId="4" fillId="0" borderId="31" xfId="2" applyFont="1" applyFill="1" applyBorder="1" applyAlignment="1" applyProtection="1">
      <alignment horizontal="left" vertical="center" wrapText="1"/>
    </xf>
    <xf numFmtId="0" fontId="4" fillId="0" borderId="7" xfId="2" applyFont="1" applyBorder="1" applyAlignment="1" applyProtection="1">
      <alignment horizontal="left" vertical="center" wrapText="1"/>
    </xf>
    <xf numFmtId="0" fontId="4" fillId="0" borderId="10" xfId="2" applyFont="1" applyBorder="1" applyAlignment="1" applyProtection="1">
      <alignment horizontal="left" vertical="center" wrapText="1"/>
    </xf>
    <xf numFmtId="0" fontId="4" fillId="0" borderId="11" xfId="2" applyFont="1" applyBorder="1" applyAlignment="1" applyProtection="1">
      <alignment horizontal="left" vertical="center" wrapText="1"/>
    </xf>
    <xf numFmtId="0" fontId="4" fillId="0" borderId="12" xfId="2" applyFont="1" applyBorder="1" applyAlignment="1" applyProtection="1">
      <alignment horizontal="left" vertical="center" wrapText="1"/>
    </xf>
    <xf numFmtId="0" fontId="4" fillId="0" borderId="13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60" xfId="2" applyFont="1" applyBorder="1" applyAlignment="1" applyProtection="1">
      <alignment horizontal="center" vertical="center" wrapText="1"/>
    </xf>
    <xf numFmtId="0" fontId="4" fillId="0" borderId="56" xfId="2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 vertical="center" wrapText="1"/>
    </xf>
    <xf numFmtId="0" fontId="4" fillId="0" borderId="15" xfId="2" applyFont="1" applyBorder="1" applyAlignment="1" applyProtection="1">
      <alignment horizontal="left" vertical="center" wrapText="1"/>
    </xf>
    <xf numFmtId="0" fontId="4" fillId="0" borderId="16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18" xfId="2" applyFont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20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left" vertical="center" wrapText="1"/>
    </xf>
    <xf numFmtId="0" fontId="4" fillId="0" borderId="8" xfId="2" applyFont="1" applyFill="1" applyBorder="1" applyAlignment="1" applyProtection="1">
      <alignment horizontal="left" vertical="center" wrapText="1"/>
    </xf>
    <xf numFmtId="0" fontId="4" fillId="0" borderId="25" xfId="2" applyFont="1" applyFill="1" applyBorder="1" applyAlignment="1" applyProtection="1">
      <alignment horizontal="left" vertical="center" wrapText="1" indent="2"/>
    </xf>
    <xf numFmtId="0" fontId="4" fillId="0" borderId="15" xfId="2" applyFont="1" applyFill="1" applyBorder="1" applyAlignment="1" applyProtection="1">
      <alignment horizontal="left" vertical="center" wrapText="1" indent="2"/>
    </xf>
    <xf numFmtId="0" fontId="4" fillId="0" borderId="16" xfId="2" applyFont="1" applyFill="1" applyBorder="1" applyAlignment="1" applyProtection="1">
      <alignment horizontal="left" vertical="center" wrapText="1" indent="2"/>
    </xf>
    <xf numFmtId="0" fontId="3" fillId="0" borderId="0" xfId="2" applyFont="1" applyBorder="1" applyAlignment="1" applyProtection="1">
      <alignment horizontal="left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top" wrapText="1"/>
    </xf>
    <xf numFmtId="0" fontId="5" fillId="0" borderId="8" xfId="2" applyFont="1" applyBorder="1" applyAlignment="1" applyProtection="1">
      <alignment horizontal="center" vertical="top" wrapText="1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Users\a.jarzembska\Desktop\EXCEL\Kopia%20Plan%202019%20n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view="pageLayout" topLeftCell="A37" zoomScaleNormal="100" workbookViewId="0">
      <selection activeCell="F37" sqref="F37"/>
    </sheetView>
  </sheetViews>
  <sheetFormatPr defaultRowHeight="12.75"/>
  <cols>
    <col min="3" max="3" width="64.85546875" customWidth="1"/>
    <col min="5" max="5" width="14.85546875" hidden="1" customWidth="1"/>
    <col min="6" max="6" width="15.7109375" customWidth="1"/>
    <col min="7" max="7" width="11.28515625" bestFit="1" customWidth="1"/>
  </cols>
  <sheetData>
    <row r="1" spans="1:6">
      <c r="A1" s="238" t="s">
        <v>110</v>
      </c>
      <c r="B1" s="238"/>
      <c r="C1" s="238"/>
      <c r="E1" s="81"/>
      <c r="F1" s="175"/>
    </row>
    <row r="2" spans="1:6">
      <c r="A2" s="239" t="s">
        <v>111</v>
      </c>
      <c r="B2" s="239"/>
      <c r="C2" s="239"/>
      <c r="D2" s="80"/>
      <c r="E2" s="70"/>
    </row>
    <row r="3" spans="1:6" ht="18">
      <c r="A3" s="240" t="s">
        <v>112</v>
      </c>
      <c r="B3" s="240"/>
      <c r="C3" s="240"/>
      <c r="D3" s="240"/>
      <c r="E3" s="240"/>
    </row>
    <row r="4" spans="1:6" ht="23.25" customHeight="1">
      <c r="A4" s="241" t="s">
        <v>185</v>
      </c>
      <c r="B4" s="241"/>
      <c r="C4" s="241"/>
      <c r="D4" s="241"/>
      <c r="E4" s="241"/>
    </row>
    <row r="5" spans="1:6" ht="20.25">
      <c r="A5" s="242" t="s">
        <v>113</v>
      </c>
      <c r="B5" s="242"/>
      <c r="C5" s="242"/>
      <c r="D5" s="242"/>
      <c r="E5" s="242"/>
    </row>
    <row r="6" spans="1:6" ht="18.75">
      <c r="A6" s="82"/>
      <c r="B6" s="82"/>
      <c r="C6" s="82"/>
      <c r="D6" s="82"/>
      <c r="E6" s="83"/>
    </row>
    <row r="7" spans="1:6" ht="15.75">
      <c r="A7" s="243" t="s">
        <v>114</v>
      </c>
      <c r="B7" s="243"/>
      <c r="C7" s="243"/>
      <c r="D7" s="243"/>
      <c r="E7" s="70"/>
    </row>
    <row r="8" spans="1:6" ht="16.5" thickBot="1">
      <c r="A8" s="84" t="s">
        <v>115</v>
      </c>
      <c r="B8" s="85"/>
      <c r="C8" s="85"/>
      <c r="D8" s="80"/>
      <c r="E8" s="70"/>
    </row>
    <row r="9" spans="1:6" ht="32.25" thickBot="1">
      <c r="A9" s="212" t="s">
        <v>116</v>
      </c>
      <c r="B9" s="213"/>
      <c r="C9" s="213"/>
      <c r="D9" s="213"/>
      <c r="E9" s="86" t="s">
        <v>3</v>
      </c>
      <c r="F9" s="170" t="s">
        <v>189</v>
      </c>
    </row>
    <row r="10" spans="1:6" ht="15">
      <c r="A10" s="214">
        <v>1</v>
      </c>
      <c r="B10" s="215"/>
      <c r="C10" s="215"/>
      <c r="D10" s="216"/>
      <c r="E10" s="87">
        <v>2</v>
      </c>
      <c r="F10" s="88">
        <v>3</v>
      </c>
    </row>
    <row r="11" spans="1:6" ht="18.75">
      <c r="A11" s="217" t="s">
        <v>117</v>
      </c>
      <c r="B11" s="218"/>
      <c r="C11" s="219"/>
      <c r="D11" s="89" t="s">
        <v>6</v>
      </c>
      <c r="E11" s="90">
        <f>E12+E28</f>
        <v>166651.6</v>
      </c>
      <c r="F11" s="91">
        <f>F12+F28</f>
        <v>166571.00000000003</v>
      </c>
    </row>
    <row r="12" spans="1:6" ht="28.5" customHeight="1">
      <c r="A12" s="220" t="s">
        <v>118</v>
      </c>
      <c r="B12" s="221"/>
      <c r="C12" s="222"/>
      <c r="D12" s="89" t="s">
        <v>10</v>
      </c>
      <c r="E12" s="92">
        <f>E13+E24+E23+E22+E20+E19+E18+E16+E15+E14+E26+E27</f>
        <v>157079.4</v>
      </c>
      <c r="F12" s="93">
        <f>F13+F24+F23+F22+F20+F19+F18+F16+F15+F14+F26+F27</f>
        <v>155611.40000000002</v>
      </c>
    </row>
    <row r="13" spans="1:6" ht="18">
      <c r="A13" s="244" t="s">
        <v>119</v>
      </c>
      <c r="B13" s="245"/>
      <c r="C13" s="204"/>
      <c r="D13" s="89" t="s">
        <v>12</v>
      </c>
      <c r="E13" s="94">
        <v>122727.6</v>
      </c>
      <c r="F13" s="93">
        <v>122727.6</v>
      </c>
    </row>
    <row r="14" spans="1:6" ht="18">
      <c r="A14" s="235" t="s">
        <v>120</v>
      </c>
      <c r="B14" s="195"/>
      <c r="C14" s="195"/>
      <c r="D14" s="95" t="s">
        <v>14</v>
      </c>
      <c r="E14" s="96">
        <v>2078</v>
      </c>
      <c r="F14" s="93">
        <v>2005.7</v>
      </c>
    </row>
    <row r="15" spans="1:6" ht="18">
      <c r="A15" s="235" t="s">
        <v>121</v>
      </c>
      <c r="B15" s="195"/>
      <c r="C15" s="195"/>
      <c r="D15" s="95" t="s">
        <v>17</v>
      </c>
      <c r="E15" s="96">
        <v>0</v>
      </c>
      <c r="F15" s="93">
        <v>0</v>
      </c>
    </row>
    <row r="16" spans="1:6" ht="18">
      <c r="A16" s="235" t="s">
        <v>122</v>
      </c>
      <c r="B16" s="195"/>
      <c r="C16" s="195"/>
      <c r="D16" s="95" t="s">
        <v>19</v>
      </c>
      <c r="E16" s="96">
        <v>10407</v>
      </c>
      <c r="F16" s="93">
        <v>10407</v>
      </c>
    </row>
    <row r="17" spans="1:7" ht="18">
      <c r="A17" s="236" t="s">
        <v>123</v>
      </c>
      <c r="B17" s="237"/>
      <c r="C17" s="237"/>
      <c r="D17" s="95" t="s">
        <v>21</v>
      </c>
      <c r="E17" s="96">
        <v>8402.5</v>
      </c>
      <c r="F17" s="93">
        <v>8402.5</v>
      </c>
    </row>
    <row r="18" spans="1:7" ht="18">
      <c r="A18" s="235" t="s">
        <v>124</v>
      </c>
      <c r="B18" s="195"/>
      <c r="C18" s="195"/>
      <c r="D18" s="89" t="s">
        <v>23</v>
      </c>
      <c r="E18" s="96">
        <v>70</v>
      </c>
      <c r="F18" s="93">
        <v>619.70000000000005</v>
      </c>
    </row>
    <row r="19" spans="1:7" ht="18">
      <c r="A19" s="235" t="s">
        <v>125</v>
      </c>
      <c r="B19" s="195"/>
      <c r="C19" s="195"/>
      <c r="D19" s="89" t="s">
        <v>25</v>
      </c>
      <c r="E19" s="96">
        <v>4264.1000000000004</v>
      </c>
      <c r="F19" s="93">
        <v>4329.3999999999996</v>
      </c>
    </row>
    <row r="20" spans="1:7" ht="33" customHeight="1">
      <c r="A20" s="235" t="s">
        <v>126</v>
      </c>
      <c r="B20" s="195"/>
      <c r="C20" s="195"/>
      <c r="D20" s="89" t="s">
        <v>98</v>
      </c>
      <c r="E20" s="96">
        <v>2272.8000000000002</v>
      </c>
      <c r="F20" s="93">
        <v>3159</v>
      </c>
      <c r="G20" s="68"/>
    </row>
    <row r="21" spans="1:7" ht="18">
      <c r="A21" s="236" t="s">
        <v>127</v>
      </c>
      <c r="B21" s="237"/>
      <c r="C21" s="237"/>
      <c r="D21" s="95" t="s">
        <v>100</v>
      </c>
      <c r="E21" s="96">
        <v>0</v>
      </c>
      <c r="F21" s="93">
        <v>120.5</v>
      </c>
    </row>
    <row r="22" spans="1:7" ht="18">
      <c r="A22" s="235" t="s">
        <v>128</v>
      </c>
      <c r="B22" s="195"/>
      <c r="C22" s="195"/>
      <c r="D22" s="95" t="s">
        <v>102</v>
      </c>
      <c r="E22" s="96">
        <v>116.7</v>
      </c>
      <c r="F22" s="93">
        <v>53.8</v>
      </c>
    </row>
    <row r="23" spans="1:7" ht="33" customHeight="1">
      <c r="A23" s="235" t="s">
        <v>129</v>
      </c>
      <c r="B23" s="195"/>
      <c r="C23" s="195"/>
      <c r="D23" s="95" t="s">
        <v>104</v>
      </c>
      <c r="E23" s="96">
        <v>4084.3</v>
      </c>
      <c r="F23" s="93">
        <v>2870.5</v>
      </c>
    </row>
    <row r="24" spans="1:7" ht="18">
      <c r="A24" s="235" t="s">
        <v>130</v>
      </c>
      <c r="B24" s="195"/>
      <c r="C24" s="195"/>
      <c r="D24" s="95" t="s">
        <v>131</v>
      </c>
      <c r="E24" s="96">
        <v>10958.9</v>
      </c>
      <c r="F24" s="93">
        <f>10958.9-1620.2</f>
        <v>9338.6999999999989</v>
      </c>
    </row>
    <row r="25" spans="1:7" ht="18">
      <c r="A25" s="236" t="s">
        <v>132</v>
      </c>
      <c r="B25" s="237"/>
      <c r="C25" s="237"/>
      <c r="D25" s="95" t="s">
        <v>133</v>
      </c>
      <c r="E25" s="96">
        <v>1270</v>
      </c>
      <c r="F25" s="93">
        <v>1573</v>
      </c>
    </row>
    <row r="26" spans="1:7" ht="18">
      <c r="A26" s="223" t="s">
        <v>134</v>
      </c>
      <c r="B26" s="224"/>
      <c r="C26" s="225"/>
      <c r="D26" s="95" t="s">
        <v>135</v>
      </c>
      <c r="E26" s="96">
        <v>0</v>
      </c>
      <c r="F26" s="93">
        <v>0</v>
      </c>
    </row>
    <row r="27" spans="1:7" ht="18">
      <c r="A27" s="223" t="s">
        <v>136</v>
      </c>
      <c r="B27" s="224"/>
      <c r="C27" s="225"/>
      <c r="D27" s="95" t="s">
        <v>137</v>
      </c>
      <c r="E27" s="96">
        <v>100</v>
      </c>
      <c r="F27" s="93">
        <v>100</v>
      </c>
    </row>
    <row r="28" spans="1:7" ht="18">
      <c r="A28" s="226" t="s">
        <v>138</v>
      </c>
      <c r="B28" s="227"/>
      <c r="C28" s="228"/>
      <c r="D28" s="95" t="s">
        <v>139</v>
      </c>
      <c r="E28" s="97">
        <v>9572.2000000000007</v>
      </c>
      <c r="F28" s="98">
        <f>F29+F30</f>
        <v>10959.6</v>
      </c>
    </row>
    <row r="29" spans="1:7" ht="18">
      <c r="A29" s="191" t="s">
        <v>140</v>
      </c>
      <c r="B29" s="192"/>
      <c r="C29" s="193"/>
      <c r="D29" s="95" t="s">
        <v>141</v>
      </c>
      <c r="E29" s="96">
        <v>20</v>
      </c>
      <c r="F29" s="93">
        <v>20</v>
      </c>
    </row>
    <row r="30" spans="1:7" ht="18">
      <c r="A30" s="229" t="s">
        <v>142</v>
      </c>
      <c r="B30" s="230"/>
      <c r="C30" s="231"/>
      <c r="D30" s="95" t="s">
        <v>143</v>
      </c>
      <c r="E30" s="99">
        <v>9552.2000000000007</v>
      </c>
      <c r="F30" s="93">
        <f>F31+F32</f>
        <v>10939.6</v>
      </c>
    </row>
    <row r="31" spans="1:7" ht="18">
      <c r="A31" s="194" t="s">
        <v>8</v>
      </c>
      <c r="B31" s="195" t="s">
        <v>144</v>
      </c>
      <c r="C31" s="195"/>
      <c r="D31" s="95" t="s">
        <v>145</v>
      </c>
      <c r="E31" s="96">
        <v>0</v>
      </c>
      <c r="F31" s="93">
        <v>1538.5</v>
      </c>
    </row>
    <row r="32" spans="1:7" ht="18">
      <c r="A32" s="194"/>
      <c r="B32" s="195" t="s">
        <v>146</v>
      </c>
      <c r="C32" s="195"/>
      <c r="D32" s="100" t="s">
        <v>147</v>
      </c>
      <c r="E32" s="96">
        <v>9552.2000000000007</v>
      </c>
      <c r="F32" s="93">
        <f>F33+200+1.1</f>
        <v>9401.1</v>
      </c>
      <c r="G32" s="68"/>
    </row>
    <row r="33" spans="1:8" ht="46.5" customHeight="1" thickBot="1">
      <c r="A33" s="232"/>
      <c r="B33" s="233" t="s">
        <v>148</v>
      </c>
      <c r="C33" s="234"/>
      <c r="D33" s="101">
        <v>23</v>
      </c>
      <c r="E33" s="102">
        <v>9352.2000000000007</v>
      </c>
      <c r="F33" s="103">
        <v>9200</v>
      </c>
      <c r="H33" s="68"/>
    </row>
    <row r="34" spans="1:8" ht="15.75">
      <c r="A34" s="211"/>
      <c r="B34" s="211"/>
      <c r="C34" s="211"/>
      <c r="D34" s="104"/>
      <c r="E34" s="70"/>
    </row>
    <row r="35" spans="1:8" ht="15.75">
      <c r="A35" s="211" t="s">
        <v>149</v>
      </c>
      <c r="B35" s="211"/>
      <c r="C35" s="211"/>
      <c r="D35" s="211"/>
      <c r="E35" s="70"/>
    </row>
    <row r="36" spans="1:8" ht="16.5" thickBot="1">
      <c r="A36" s="105"/>
      <c r="B36" s="105"/>
      <c r="C36" s="105"/>
      <c r="D36" s="105"/>
      <c r="E36" s="70"/>
    </row>
    <row r="37" spans="1:8" ht="32.25" thickBot="1">
      <c r="A37" s="212" t="s">
        <v>116</v>
      </c>
      <c r="B37" s="213"/>
      <c r="C37" s="213"/>
      <c r="D37" s="213"/>
      <c r="E37" s="86" t="s">
        <v>3</v>
      </c>
      <c r="F37" s="170" t="s">
        <v>189</v>
      </c>
    </row>
    <row r="38" spans="1:8" ht="15">
      <c r="A38" s="214">
        <v>1</v>
      </c>
      <c r="B38" s="215"/>
      <c r="C38" s="215"/>
      <c r="D38" s="216"/>
      <c r="E38" s="87">
        <v>2</v>
      </c>
      <c r="F38" s="88">
        <v>3</v>
      </c>
    </row>
    <row r="39" spans="1:8" ht="18.75">
      <c r="A39" s="217" t="s">
        <v>150</v>
      </c>
      <c r="B39" s="218"/>
      <c r="C39" s="219"/>
      <c r="D39" s="89">
        <f>D33+1</f>
        <v>24</v>
      </c>
      <c r="E39" s="90">
        <f>E40+E59</f>
        <v>166722</v>
      </c>
      <c r="F39" s="91">
        <f>F40+F59</f>
        <v>165889.20000000001</v>
      </c>
    </row>
    <row r="40" spans="1:8" ht="18">
      <c r="A40" s="220" t="s">
        <v>151</v>
      </c>
      <c r="B40" s="221"/>
      <c r="C40" s="222"/>
      <c r="D40" s="89">
        <f>D39+1</f>
        <v>25</v>
      </c>
      <c r="E40" s="92">
        <f>E56</f>
        <v>165222</v>
      </c>
      <c r="F40" s="93">
        <f>F56</f>
        <v>165189.20000000001</v>
      </c>
    </row>
    <row r="41" spans="1:8" ht="18">
      <c r="A41" s="191" t="s">
        <v>152</v>
      </c>
      <c r="B41" s="192"/>
      <c r="C41" s="193"/>
      <c r="D41" s="106">
        <f t="shared" ref="D41:D72" si="0">D40+1</f>
        <v>26</v>
      </c>
      <c r="E41" s="107">
        <v>12168.5</v>
      </c>
      <c r="F41" s="93">
        <v>11945.7</v>
      </c>
    </row>
    <row r="42" spans="1:8" ht="18">
      <c r="A42" s="191" t="s">
        <v>153</v>
      </c>
      <c r="B42" s="192"/>
      <c r="C42" s="193"/>
      <c r="D42" s="106">
        <f t="shared" si="0"/>
        <v>27</v>
      </c>
      <c r="E42" s="107">
        <v>11100</v>
      </c>
      <c r="F42" s="93">
        <v>11100</v>
      </c>
    </row>
    <row r="43" spans="1:8" ht="18">
      <c r="A43" s="191" t="s">
        <v>154</v>
      </c>
      <c r="B43" s="192"/>
      <c r="C43" s="193"/>
      <c r="D43" s="106">
        <f t="shared" si="0"/>
        <v>28</v>
      </c>
      <c r="E43" s="107">
        <v>8700</v>
      </c>
      <c r="F43" s="93">
        <v>8700</v>
      </c>
    </row>
    <row r="44" spans="1:8" ht="18">
      <c r="A44" s="191" t="s">
        <v>155</v>
      </c>
      <c r="B44" s="192"/>
      <c r="C44" s="193"/>
      <c r="D44" s="106">
        <f t="shared" si="0"/>
        <v>29</v>
      </c>
      <c r="E44" s="107">
        <v>100</v>
      </c>
      <c r="F44" s="93">
        <v>100</v>
      </c>
    </row>
    <row r="45" spans="1:8" ht="18">
      <c r="A45" s="191" t="s">
        <v>156</v>
      </c>
      <c r="B45" s="192"/>
      <c r="C45" s="193"/>
      <c r="D45" s="106">
        <f t="shared" si="0"/>
        <v>30</v>
      </c>
      <c r="E45" s="107">
        <v>96343.5</v>
      </c>
      <c r="F45" s="93">
        <v>96343.5</v>
      </c>
      <c r="G45" s="68"/>
    </row>
    <row r="46" spans="1:8" ht="18">
      <c r="A46" s="208" t="s">
        <v>157</v>
      </c>
      <c r="B46" s="209"/>
      <c r="C46" s="210"/>
      <c r="D46" s="106">
        <f t="shared" si="0"/>
        <v>31</v>
      </c>
      <c r="E46" s="107">
        <v>93116.5</v>
      </c>
      <c r="F46" s="93">
        <v>93116.5</v>
      </c>
      <c r="H46" s="68"/>
    </row>
    <row r="47" spans="1:8" ht="18">
      <c r="A47" s="191" t="s">
        <v>158</v>
      </c>
      <c r="B47" s="192"/>
      <c r="C47" s="193"/>
      <c r="D47" s="106">
        <f t="shared" si="0"/>
        <v>32</v>
      </c>
      <c r="E47" s="107">
        <v>28310</v>
      </c>
      <c r="F47" s="93">
        <v>28500</v>
      </c>
    </row>
    <row r="48" spans="1:8" ht="18">
      <c r="A48" s="205" t="s">
        <v>15</v>
      </c>
      <c r="B48" s="192" t="s">
        <v>159</v>
      </c>
      <c r="C48" s="193"/>
      <c r="D48" s="106">
        <f t="shared" si="0"/>
        <v>33</v>
      </c>
      <c r="E48" s="107">
        <v>17800</v>
      </c>
      <c r="F48" s="93">
        <v>17800</v>
      </c>
    </row>
    <row r="49" spans="1:8" ht="47.25" customHeight="1">
      <c r="A49" s="206"/>
      <c r="B49" s="108" t="s">
        <v>160</v>
      </c>
      <c r="C49" s="109" t="s">
        <v>39</v>
      </c>
      <c r="D49" s="106">
        <f t="shared" si="0"/>
        <v>34</v>
      </c>
      <c r="E49" s="107">
        <v>35.5</v>
      </c>
      <c r="F49" s="93">
        <v>40.5</v>
      </c>
      <c r="H49" s="68"/>
    </row>
    <row r="50" spans="1:8" ht="18">
      <c r="A50" s="206"/>
      <c r="B50" s="207" t="s">
        <v>161</v>
      </c>
      <c r="C50" s="193"/>
      <c r="D50" s="106">
        <f t="shared" si="0"/>
        <v>35</v>
      </c>
      <c r="E50" s="107">
        <v>3882.8</v>
      </c>
      <c r="F50" s="93">
        <v>3882.8</v>
      </c>
    </row>
    <row r="51" spans="1:8" ht="18">
      <c r="A51" s="206"/>
      <c r="B51" s="207" t="s">
        <v>162</v>
      </c>
      <c r="C51" s="193"/>
      <c r="D51" s="106">
        <f t="shared" si="0"/>
        <v>36</v>
      </c>
      <c r="E51" s="107">
        <v>0</v>
      </c>
      <c r="F51" s="93">
        <v>0</v>
      </c>
    </row>
    <row r="52" spans="1:8" ht="18">
      <c r="A52" s="206"/>
      <c r="B52" s="207" t="s">
        <v>163</v>
      </c>
      <c r="C52" s="193"/>
      <c r="D52" s="106">
        <f t="shared" si="0"/>
        <v>37</v>
      </c>
      <c r="E52" s="107">
        <v>206.3</v>
      </c>
      <c r="F52" s="93">
        <v>206.3</v>
      </c>
      <c r="H52" s="68"/>
    </row>
    <row r="53" spans="1:8" ht="18">
      <c r="A53" s="191" t="s">
        <v>164</v>
      </c>
      <c r="B53" s="192"/>
      <c r="C53" s="193"/>
      <c r="D53" s="106">
        <f t="shared" si="0"/>
        <v>38</v>
      </c>
      <c r="E53" s="107">
        <v>8500</v>
      </c>
      <c r="F53" s="93">
        <v>8500</v>
      </c>
    </row>
    <row r="54" spans="1:8" ht="18">
      <c r="A54" s="191" t="s">
        <v>165</v>
      </c>
      <c r="B54" s="192"/>
      <c r="C54" s="193"/>
      <c r="D54" s="106">
        <f t="shared" si="0"/>
        <v>39</v>
      </c>
      <c r="E54" s="110">
        <f>E41+E42+E43+E44+E45+E47+E53</f>
        <v>165222</v>
      </c>
      <c r="F54" s="93">
        <f>F41+F42+F43+F44+F45+F47+F53</f>
        <v>165189.20000000001</v>
      </c>
    </row>
    <row r="55" spans="1:8" ht="18">
      <c r="A55" s="196" t="s">
        <v>166</v>
      </c>
      <c r="B55" s="197"/>
      <c r="C55" s="197"/>
      <c r="D55" s="106">
        <f t="shared" si="0"/>
        <v>40</v>
      </c>
      <c r="E55" s="96">
        <v>0</v>
      </c>
      <c r="F55" s="93">
        <v>0</v>
      </c>
    </row>
    <row r="56" spans="1:8" ht="18">
      <c r="A56" s="198" t="s">
        <v>167</v>
      </c>
      <c r="B56" s="199"/>
      <c r="C56" s="200"/>
      <c r="D56" s="106">
        <f t="shared" si="0"/>
        <v>41</v>
      </c>
      <c r="E56" s="110">
        <f>E54+E55</f>
        <v>165222</v>
      </c>
      <c r="F56" s="93">
        <f>F54+F55</f>
        <v>165189.20000000001</v>
      </c>
    </row>
    <row r="57" spans="1:8" ht="18">
      <c r="A57" s="201" t="s">
        <v>15</v>
      </c>
      <c r="B57" s="203" t="s">
        <v>168</v>
      </c>
      <c r="C57" s="204"/>
      <c r="D57" s="106">
        <f t="shared" si="0"/>
        <v>42</v>
      </c>
      <c r="E57" s="107">
        <v>1310</v>
      </c>
      <c r="F57" s="93">
        <v>1573</v>
      </c>
    </row>
    <row r="58" spans="1:8" ht="18">
      <c r="A58" s="202"/>
      <c r="B58" s="204" t="s">
        <v>169</v>
      </c>
      <c r="C58" s="195"/>
      <c r="D58" s="106">
        <f t="shared" si="0"/>
        <v>43</v>
      </c>
      <c r="E58" s="111">
        <v>0</v>
      </c>
      <c r="F58" s="93">
        <v>0</v>
      </c>
    </row>
    <row r="59" spans="1:8" ht="18">
      <c r="A59" s="188" t="s">
        <v>170</v>
      </c>
      <c r="B59" s="189"/>
      <c r="C59" s="190"/>
      <c r="D59" s="106">
        <f t="shared" si="0"/>
        <v>44</v>
      </c>
      <c r="E59" s="112">
        <f>E60+E61</f>
        <v>1500</v>
      </c>
      <c r="F59" s="93">
        <v>700</v>
      </c>
    </row>
    <row r="60" spans="1:8" ht="18">
      <c r="A60" s="191" t="s">
        <v>171</v>
      </c>
      <c r="B60" s="192"/>
      <c r="C60" s="193"/>
      <c r="D60" s="106">
        <f t="shared" si="0"/>
        <v>45</v>
      </c>
      <c r="E60" s="107">
        <v>0</v>
      </c>
      <c r="F60" s="93">
        <v>0</v>
      </c>
    </row>
    <row r="61" spans="1:8" ht="18">
      <c r="A61" s="191" t="s">
        <v>172</v>
      </c>
      <c r="B61" s="192"/>
      <c r="C61" s="193"/>
      <c r="D61" s="106">
        <f t="shared" si="0"/>
        <v>46</v>
      </c>
      <c r="E61" s="110">
        <f>E62+E63</f>
        <v>1500</v>
      </c>
      <c r="F61" s="93">
        <v>700</v>
      </c>
    </row>
    <row r="62" spans="1:8" ht="18">
      <c r="A62" s="194" t="s">
        <v>8</v>
      </c>
      <c r="B62" s="195" t="s">
        <v>173</v>
      </c>
      <c r="C62" s="195"/>
      <c r="D62" s="106">
        <f t="shared" si="0"/>
        <v>47</v>
      </c>
      <c r="E62" s="107">
        <v>0</v>
      </c>
      <c r="F62" s="93">
        <v>0</v>
      </c>
    </row>
    <row r="63" spans="1:8" ht="18">
      <c r="A63" s="194"/>
      <c r="B63" s="195" t="s">
        <v>174</v>
      </c>
      <c r="C63" s="195"/>
      <c r="D63" s="106">
        <f t="shared" si="0"/>
        <v>48</v>
      </c>
      <c r="E63" s="107">
        <v>1500</v>
      </c>
      <c r="F63" s="93">
        <v>700</v>
      </c>
    </row>
    <row r="64" spans="1:8" ht="18.75">
      <c r="A64" s="182" t="s">
        <v>175</v>
      </c>
      <c r="B64" s="183"/>
      <c r="C64" s="184"/>
      <c r="D64" s="106">
        <f t="shared" si="0"/>
        <v>49</v>
      </c>
      <c r="E64" s="113">
        <f>E11-E39</f>
        <v>-70.399999999994179</v>
      </c>
      <c r="F64" s="114">
        <f>F11-F39</f>
        <v>681.80000000001746</v>
      </c>
    </row>
    <row r="65" spans="1:6" ht="18.75">
      <c r="A65" s="182" t="s">
        <v>176</v>
      </c>
      <c r="B65" s="183"/>
      <c r="C65" s="184"/>
      <c r="D65" s="106">
        <f t="shared" si="0"/>
        <v>50</v>
      </c>
      <c r="E65" s="107">
        <v>350</v>
      </c>
      <c r="F65" s="93">
        <v>350</v>
      </c>
    </row>
    <row r="66" spans="1:6" ht="18">
      <c r="A66" s="185" t="s">
        <v>177</v>
      </c>
      <c r="B66" s="186"/>
      <c r="C66" s="187"/>
      <c r="D66" s="106">
        <f t="shared" si="0"/>
        <v>51</v>
      </c>
      <c r="E66" s="107">
        <v>300</v>
      </c>
      <c r="F66" s="93">
        <v>300</v>
      </c>
    </row>
    <row r="67" spans="1:6" ht="18.75">
      <c r="A67" s="182" t="s">
        <v>178</v>
      </c>
      <c r="B67" s="183"/>
      <c r="C67" s="184"/>
      <c r="D67" s="106">
        <f t="shared" si="0"/>
        <v>52</v>
      </c>
      <c r="E67" s="107">
        <v>150</v>
      </c>
      <c r="F67" s="93">
        <v>150</v>
      </c>
    </row>
    <row r="68" spans="1:6" ht="18">
      <c r="A68" s="185" t="s">
        <v>179</v>
      </c>
      <c r="B68" s="186"/>
      <c r="C68" s="187"/>
      <c r="D68" s="106">
        <f t="shared" si="0"/>
        <v>53</v>
      </c>
      <c r="E68" s="107">
        <v>0</v>
      </c>
      <c r="F68" s="93">
        <v>0</v>
      </c>
    </row>
    <row r="69" spans="1:6" ht="18.75">
      <c r="A69" s="182" t="s">
        <v>180</v>
      </c>
      <c r="B69" s="183"/>
      <c r="C69" s="184"/>
      <c r="D69" s="106">
        <f t="shared" si="0"/>
        <v>54</v>
      </c>
      <c r="E69" s="113">
        <f>E64+E65-E67</f>
        <v>129.60000000000582</v>
      </c>
      <c r="F69" s="114">
        <f>F64+F65-F67</f>
        <v>881.80000000001746</v>
      </c>
    </row>
    <row r="70" spans="1:6" ht="18.75">
      <c r="A70" s="176" t="s">
        <v>181</v>
      </c>
      <c r="B70" s="177"/>
      <c r="C70" s="178"/>
      <c r="D70" s="106">
        <f t="shared" si="0"/>
        <v>55</v>
      </c>
      <c r="E70" s="107">
        <v>0</v>
      </c>
      <c r="F70" s="93">
        <v>0</v>
      </c>
    </row>
    <row r="71" spans="1:6" ht="18.75">
      <c r="A71" s="176" t="s">
        <v>182</v>
      </c>
      <c r="B71" s="177"/>
      <c r="C71" s="178"/>
      <c r="D71" s="106">
        <f t="shared" si="0"/>
        <v>56</v>
      </c>
      <c r="E71" s="107">
        <v>0</v>
      </c>
      <c r="F71" s="93">
        <v>0</v>
      </c>
    </row>
    <row r="72" spans="1:6" ht="19.5" thickBot="1">
      <c r="A72" s="179" t="s">
        <v>183</v>
      </c>
      <c r="B72" s="180"/>
      <c r="C72" s="181"/>
      <c r="D72" s="106">
        <f t="shared" si="0"/>
        <v>57</v>
      </c>
      <c r="E72" s="115">
        <f>E69-E70-E71</f>
        <v>129.60000000000582</v>
      </c>
      <c r="F72" s="116">
        <f>F69-F70-F71</f>
        <v>881.80000000001746</v>
      </c>
    </row>
    <row r="79" spans="1:6">
      <c r="E79" s="15"/>
    </row>
    <row r="80" spans="1:6">
      <c r="E80" s="15"/>
    </row>
    <row r="81" spans="5:7">
      <c r="E81" s="15"/>
    </row>
    <row r="82" spans="5:7">
      <c r="E82" s="15"/>
    </row>
    <row r="83" spans="5:7">
      <c r="E83" s="117"/>
    </row>
    <row r="84" spans="5:7">
      <c r="E84" s="15"/>
    </row>
    <row r="85" spans="5:7">
      <c r="E85" s="15"/>
    </row>
    <row r="86" spans="5:7">
      <c r="E86" s="15"/>
    </row>
    <row r="87" spans="5:7">
      <c r="E87" s="15"/>
      <c r="G87" s="21"/>
    </row>
    <row r="88" spans="5:7">
      <c r="E88" s="117"/>
    </row>
    <row r="89" spans="5:7">
      <c r="E89" s="15"/>
    </row>
    <row r="90" spans="5:7">
      <c r="E90" s="15"/>
    </row>
    <row r="91" spans="5:7">
      <c r="E91" s="15"/>
    </row>
    <row r="92" spans="5:7">
      <c r="E92" s="15"/>
    </row>
    <row r="94" spans="5:7">
      <c r="E94" s="21"/>
    </row>
    <row r="96" spans="5:7">
      <c r="E96" s="21"/>
    </row>
  </sheetData>
  <mergeCells count="72"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A33"/>
    <mergeCell ref="B31:C31"/>
    <mergeCell ref="B32:C32"/>
    <mergeCell ref="B33:C33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47:C47"/>
    <mergeCell ref="A48:A52"/>
    <mergeCell ref="B48:C48"/>
    <mergeCell ref="B50:C50"/>
    <mergeCell ref="B51:C51"/>
    <mergeCell ref="B52:C52"/>
    <mergeCell ref="A53:C53"/>
    <mergeCell ref="A54:C54"/>
    <mergeCell ref="A55:C55"/>
    <mergeCell ref="A56:C56"/>
    <mergeCell ref="A57:A58"/>
    <mergeCell ref="B57:C57"/>
    <mergeCell ref="B58:C58"/>
    <mergeCell ref="A59:C59"/>
    <mergeCell ref="A60:C60"/>
    <mergeCell ref="A61:C61"/>
    <mergeCell ref="A62:A63"/>
    <mergeCell ref="B62:C62"/>
    <mergeCell ref="B63:C63"/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</mergeCells>
  <conditionalFormatting sqref="E56:E57">
    <cfRule type="cellIs" dxfId="30" priority="2" operator="notEqual">
      <formula>#REF!+#REF!+#REF!</formula>
    </cfRule>
  </conditionalFormatting>
  <conditionalFormatting sqref="E21">
    <cfRule type="cellIs" dxfId="29" priority="3" stopIfTrue="1" operator="greaterThan">
      <formula>$E$20</formula>
    </cfRule>
  </conditionalFormatting>
  <conditionalFormatting sqref="E46">
    <cfRule type="expression" dxfId="28" priority="4">
      <formula>OR(AND(ISBLANK($E$45)=TRUE,ISBLANK($E$46)=FALSE),AND(ISBLANK($E$45)=FALSE,$E$46&gt;=$E$45))</formula>
    </cfRule>
    <cfRule type="cellIs" dxfId="27" priority="5" operator="greaterThan">
      <formula>$E$45</formula>
    </cfRule>
  </conditionalFormatting>
  <conditionalFormatting sqref="E66">
    <cfRule type="cellIs" dxfId="26" priority="6" operator="greaterThan">
      <formula>$E$65</formula>
    </cfRule>
  </conditionalFormatting>
  <conditionalFormatting sqref="E68">
    <cfRule type="cellIs" dxfId="25" priority="7" operator="greaterThan">
      <formula>$E$67</formula>
    </cfRule>
  </conditionalFormatting>
  <conditionalFormatting sqref="E15">
    <cfRule type="cellIs" dxfId="24" priority="8" operator="greaterThan">
      <formula>$E$14</formula>
    </cfRule>
  </conditionalFormatting>
  <conditionalFormatting sqref="E33">
    <cfRule type="cellIs" dxfId="23" priority="9" operator="greaterThan">
      <formula>$E$32</formula>
    </cfRule>
  </conditionalFormatting>
  <conditionalFormatting sqref="E47">
    <cfRule type="cellIs" dxfId="22" priority="10" operator="lessThan">
      <formula>$E$48+$E$50+$E$52+$E$51</formula>
    </cfRule>
  </conditionalFormatting>
  <conditionalFormatting sqref="E58">
    <cfRule type="expression" dxfId="21" priority="11">
      <formula>$E$58&gt;$E$56</formula>
    </cfRule>
  </conditionalFormatting>
  <conditionalFormatting sqref="E48">
    <cfRule type="expression" dxfId="20" priority="12">
      <formula>$E$48&lt;$E$49</formula>
    </cfRule>
  </conditionalFormatting>
  <conditionalFormatting sqref="E17">
    <cfRule type="cellIs" dxfId="19" priority="13" operator="greaterThan">
      <formula>$E$16</formula>
    </cfRule>
  </conditionalFormatting>
  <conditionalFormatting sqref="E56">
    <cfRule type="cellIs" dxfId="18" priority="14" operator="lessThan">
      <formula>$E$57+$E$58</formula>
    </cfRule>
  </conditionalFormatting>
  <conditionalFormatting sqref="F33">
    <cfRule type="cellIs" dxfId="17" priority="1" operator="greaterThan">
      <formula>$E$32</formula>
    </cfRule>
  </conditionalFormatting>
  <dataValidations count="3">
    <dataValidation type="custom" allowBlank="1" showInputMessage="1" showErrorMessage="1" sqref="E57">
      <formula1>MOD(E57*10,1)=0</formula1>
    </dataValidation>
    <dataValidation allowBlank="1" showErrorMessage="1" sqref="A3:E3"/>
    <dataValidation type="custom" allowBlank="1" showInputMessage="1" showErrorMessage="1" errorTitle="Znaki po przecinku" error="Wpisana wartość może mieć wyłącznie 1 znak po przecinku." sqref="E29 E14:E27 E58 E41:E53 E31:E33 E70:E71 E65:E68 E60:E63 E55">
      <formula1>MOD(E14*10,1)=0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&amp;RZałącznik do Uchwały nr 5 Rady Uczelni z dnia 6.12.2019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7" workbookViewId="0">
      <selection activeCell="A14" sqref="A14:C14"/>
    </sheetView>
  </sheetViews>
  <sheetFormatPr defaultRowHeight="12.75"/>
  <cols>
    <col min="1" max="1" width="7.140625" customWidth="1"/>
    <col min="2" max="2" width="6.42578125" customWidth="1"/>
    <col min="3" max="3" width="70" customWidth="1"/>
    <col min="4" max="4" width="5.7109375" customWidth="1"/>
    <col min="5" max="5" width="18.5703125" hidden="1" customWidth="1"/>
    <col min="6" max="6" width="21.140625" customWidth="1"/>
  </cols>
  <sheetData>
    <row r="2" spans="1:8">
      <c r="A2" s="241" t="s">
        <v>185</v>
      </c>
      <c r="B2" s="241"/>
      <c r="C2" s="241"/>
      <c r="D2" s="241"/>
      <c r="E2" s="241"/>
    </row>
    <row r="3" spans="1:8">
      <c r="A3" s="69"/>
      <c r="B3" s="70"/>
      <c r="C3" s="70"/>
      <c r="D3" s="70"/>
      <c r="E3" s="70"/>
    </row>
    <row r="4" spans="1:8" ht="15.75">
      <c r="A4" s="273" t="s">
        <v>88</v>
      </c>
      <c r="B4" s="273"/>
      <c r="C4" s="273"/>
      <c r="D4" s="273"/>
      <c r="E4" s="273"/>
    </row>
    <row r="5" spans="1:8" ht="16.5" thickBot="1">
      <c r="A5" s="71"/>
      <c r="B5" s="71"/>
      <c r="C5" s="71"/>
      <c r="D5" s="71"/>
      <c r="E5" s="70"/>
    </row>
    <row r="6" spans="1:8" ht="16.5" thickBot="1">
      <c r="A6" s="274" t="s">
        <v>1</v>
      </c>
      <c r="B6" s="274"/>
      <c r="C6" s="274"/>
      <c r="D6" s="274"/>
      <c r="E6" s="163" t="s">
        <v>3</v>
      </c>
      <c r="F6" s="164" t="s">
        <v>189</v>
      </c>
    </row>
    <row r="7" spans="1:8" ht="15">
      <c r="A7" s="275">
        <v>1</v>
      </c>
      <c r="B7" s="276"/>
      <c r="C7" s="276"/>
      <c r="D7" s="276"/>
      <c r="E7" s="162">
        <v>2</v>
      </c>
      <c r="F7" s="165">
        <v>3</v>
      </c>
    </row>
    <row r="8" spans="1:8" ht="15.75">
      <c r="A8" s="249" t="s">
        <v>67</v>
      </c>
      <c r="B8" s="250"/>
      <c r="C8" s="250"/>
      <c r="D8" s="72" t="s">
        <v>6</v>
      </c>
      <c r="E8" s="73">
        <v>2058.1999999999998</v>
      </c>
      <c r="F8" s="156">
        <v>2058.1999999999998</v>
      </c>
      <c r="H8" s="68"/>
    </row>
    <row r="9" spans="1:8" ht="15.75">
      <c r="A9" s="277" t="s">
        <v>89</v>
      </c>
      <c r="B9" s="278"/>
      <c r="C9" s="259"/>
      <c r="D9" s="74" t="s">
        <v>10</v>
      </c>
      <c r="E9" s="73">
        <v>2058.1999999999998</v>
      </c>
      <c r="F9" s="156">
        <v>2058.1999999999998</v>
      </c>
    </row>
    <row r="10" spans="1:8" ht="15.75">
      <c r="A10" s="271" t="s">
        <v>90</v>
      </c>
      <c r="B10" s="272"/>
      <c r="C10" s="272"/>
      <c r="D10" s="74" t="s">
        <v>12</v>
      </c>
      <c r="E10" s="75">
        <f>E11+E13</f>
        <v>18043</v>
      </c>
      <c r="F10" s="157">
        <f>F11+F13</f>
        <v>18171</v>
      </c>
    </row>
    <row r="11" spans="1:8" ht="15.75">
      <c r="A11" s="254" t="s">
        <v>8</v>
      </c>
      <c r="B11" s="257" t="s">
        <v>91</v>
      </c>
      <c r="C11" s="257"/>
      <c r="D11" s="74" t="s">
        <v>14</v>
      </c>
      <c r="E11" s="20">
        <v>17988</v>
      </c>
      <c r="F11" s="158">
        <v>17988</v>
      </c>
    </row>
    <row r="12" spans="1:8" ht="15.75">
      <c r="A12" s="255"/>
      <c r="B12" s="258" t="s">
        <v>92</v>
      </c>
      <c r="C12" s="259"/>
      <c r="D12" s="74" t="s">
        <v>17</v>
      </c>
      <c r="E12" s="20">
        <v>1079</v>
      </c>
      <c r="F12" s="158">
        <v>1079</v>
      </c>
    </row>
    <row r="13" spans="1:8" ht="15.75">
      <c r="A13" s="256"/>
      <c r="B13" s="248" t="s">
        <v>93</v>
      </c>
      <c r="C13" s="248"/>
      <c r="D13" s="72" t="s">
        <v>19</v>
      </c>
      <c r="E13" s="20">
        <v>55</v>
      </c>
      <c r="F13" s="158">
        <f>55+60+68</f>
        <v>183</v>
      </c>
    </row>
    <row r="14" spans="1:8" ht="15.75">
      <c r="A14" s="260" t="s">
        <v>94</v>
      </c>
      <c r="B14" s="261"/>
      <c r="C14" s="261"/>
      <c r="D14" s="74" t="s">
        <v>21</v>
      </c>
      <c r="E14" s="76">
        <f>E15+E21</f>
        <v>20101.2</v>
      </c>
      <c r="F14" s="159">
        <f t="shared" ref="F14" si="0">F15+F21</f>
        <v>20229.2</v>
      </c>
    </row>
    <row r="15" spans="1:8" ht="15.75">
      <c r="A15" s="262" t="s">
        <v>8</v>
      </c>
      <c r="B15" s="264" t="s">
        <v>95</v>
      </c>
      <c r="C15" s="264"/>
      <c r="D15" s="74" t="s">
        <v>23</v>
      </c>
      <c r="E15" s="76">
        <f>SUM(E16:E20)</f>
        <v>18901.2</v>
      </c>
      <c r="F15" s="159">
        <f t="shared" ref="F15" si="1">SUM(F16:F20)</f>
        <v>19029.2</v>
      </c>
    </row>
    <row r="16" spans="1:8" ht="15.75">
      <c r="A16" s="263"/>
      <c r="B16" s="265" t="s">
        <v>8</v>
      </c>
      <c r="C16" s="77" t="s">
        <v>96</v>
      </c>
      <c r="D16" s="74" t="s">
        <v>25</v>
      </c>
      <c r="E16" s="20">
        <v>8021.2</v>
      </c>
      <c r="F16" s="159">
        <v>8021.2</v>
      </c>
    </row>
    <row r="17" spans="1:6" ht="37.5" customHeight="1">
      <c r="A17" s="263"/>
      <c r="B17" s="266"/>
      <c r="C17" s="77" t="s">
        <v>97</v>
      </c>
      <c r="D17" s="74" t="s">
        <v>98</v>
      </c>
      <c r="E17" s="20">
        <v>650</v>
      </c>
      <c r="F17" s="159">
        <v>650</v>
      </c>
    </row>
    <row r="18" spans="1:6" ht="21" customHeight="1">
      <c r="A18" s="263"/>
      <c r="B18" s="266"/>
      <c r="C18" s="77" t="s">
        <v>99</v>
      </c>
      <c r="D18" s="72" t="s">
        <v>100</v>
      </c>
      <c r="E18" s="20">
        <v>10000</v>
      </c>
      <c r="F18" s="159">
        <v>10000</v>
      </c>
    </row>
    <row r="19" spans="1:6" ht="42.75" customHeight="1">
      <c r="A19" s="263"/>
      <c r="B19" s="266"/>
      <c r="C19" s="77" t="s">
        <v>101</v>
      </c>
      <c r="D19" s="74" t="s">
        <v>102</v>
      </c>
      <c r="E19" s="20">
        <v>30</v>
      </c>
      <c r="F19" s="159">
        <f>90+68</f>
        <v>158</v>
      </c>
    </row>
    <row r="20" spans="1:6" ht="26.25" customHeight="1">
      <c r="A20" s="263"/>
      <c r="B20" s="267"/>
      <c r="C20" s="77" t="s">
        <v>103</v>
      </c>
      <c r="D20" s="74" t="s">
        <v>104</v>
      </c>
      <c r="E20" s="20">
        <v>200</v>
      </c>
      <c r="F20" s="159">
        <v>200</v>
      </c>
    </row>
    <row r="21" spans="1:6" ht="15.75">
      <c r="A21" s="263"/>
      <c r="B21" s="264" t="s">
        <v>105</v>
      </c>
      <c r="C21" s="264"/>
      <c r="D21" s="72">
        <f t="shared" ref="D21:D29" si="2">D20+1</f>
        <v>14</v>
      </c>
      <c r="E21" s="76">
        <f>SUM(E22:E26)</f>
        <v>1200</v>
      </c>
      <c r="F21" s="159">
        <f t="shared" ref="F21" si="3">SUM(F22:F26)</f>
        <v>1200</v>
      </c>
    </row>
    <row r="22" spans="1:6" ht="15.75">
      <c r="A22" s="263"/>
      <c r="B22" s="268" t="s">
        <v>8</v>
      </c>
      <c r="C22" s="77" t="s">
        <v>96</v>
      </c>
      <c r="D22" s="72">
        <f t="shared" si="2"/>
        <v>15</v>
      </c>
      <c r="E22" s="20">
        <v>170</v>
      </c>
      <c r="F22" s="159">
        <f>170+50+30</f>
        <v>250</v>
      </c>
    </row>
    <row r="23" spans="1:6" ht="36.75" customHeight="1">
      <c r="A23" s="263"/>
      <c r="B23" s="269"/>
      <c r="C23" s="77" t="s">
        <v>97</v>
      </c>
      <c r="D23" s="72">
        <f t="shared" si="2"/>
        <v>16</v>
      </c>
      <c r="E23" s="20">
        <v>45</v>
      </c>
      <c r="F23" s="159">
        <v>45</v>
      </c>
    </row>
    <row r="24" spans="1:6" ht="21.75" customHeight="1">
      <c r="A24" s="263"/>
      <c r="B24" s="269"/>
      <c r="C24" s="77" t="s">
        <v>106</v>
      </c>
      <c r="D24" s="72">
        <f t="shared" si="2"/>
        <v>17</v>
      </c>
      <c r="E24" s="20">
        <v>944</v>
      </c>
      <c r="F24" s="159">
        <f>944-50-30</f>
        <v>864</v>
      </c>
    </row>
    <row r="25" spans="1:6" ht="22.5" customHeight="1">
      <c r="A25" s="263"/>
      <c r="B25" s="269"/>
      <c r="C25" s="77" t="s">
        <v>107</v>
      </c>
      <c r="D25" s="72">
        <f t="shared" si="2"/>
        <v>18</v>
      </c>
      <c r="E25" s="20">
        <v>25</v>
      </c>
      <c r="F25" s="159">
        <v>25</v>
      </c>
    </row>
    <row r="26" spans="1:6" ht="26.25" customHeight="1">
      <c r="A26" s="263"/>
      <c r="B26" s="270"/>
      <c r="C26" s="77" t="s">
        <v>103</v>
      </c>
      <c r="D26" s="72">
        <f t="shared" si="2"/>
        <v>19</v>
      </c>
      <c r="E26" s="20">
        <v>16</v>
      </c>
      <c r="F26" s="159">
        <v>16</v>
      </c>
    </row>
    <row r="27" spans="1:6" ht="15.75">
      <c r="A27" s="246" t="s">
        <v>108</v>
      </c>
      <c r="B27" s="247"/>
      <c r="C27" s="248"/>
      <c r="D27" s="72">
        <f t="shared" si="2"/>
        <v>20</v>
      </c>
      <c r="E27" s="20">
        <v>0</v>
      </c>
      <c r="F27" s="159">
        <v>0</v>
      </c>
    </row>
    <row r="28" spans="1:6" ht="15.75">
      <c r="A28" s="249" t="s">
        <v>109</v>
      </c>
      <c r="B28" s="250"/>
      <c r="C28" s="250"/>
      <c r="D28" s="72">
        <f t="shared" si="2"/>
        <v>21</v>
      </c>
      <c r="E28" s="78">
        <f>E8+E10-E14+E27</f>
        <v>0</v>
      </c>
      <c r="F28" s="160">
        <f t="shared" ref="F28" si="4">F8+F10-F14+F27</f>
        <v>0</v>
      </c>
    </row>
    <row r="29" spans="1:6" ht="16.5" thickBot="1">
      <c r="A29" s="251" t="s">
        <v>89</v>
      </c>
      <c r="B29" s="252"/>
      <c r="C29" s="253"/>
      <c r="D29" s="161">
        <f t="shared" si="2"/>
        <v>22</v>
      </c>
      <c r="E29" s="79">
        <v>0</v>
      </c>
      <c r="F29" s="169">
        <v>0</v>
      </c>
    </row>
  </sheetData>
  <mergeCells count="20">
    <mergeCell ref="A2:E2"/>
    <mergeCell ref="A10:C10"/>
    <mergeCell ref="A4:E4"/>
    <mergeCell ref="A6:D6"/>
    <mergeCell ref="A7:D7"/>
    <mergeCell ref="A8:C8"/>
    <mergeCell ref="A9:C9"/>
    <mergeCell ref="A27:C27"/>
    <mergeCell ref="A28:C28"/>
    <mergeCell ref="A29:C29"/>
    <mergeCell ref="A11:A13"/>
    <mergeCell ref="B11:C11"/>
    <mergeCell ref="B12:C12"/>
    <mergeCell ref="B13:C13"/>
    <mergeCell ref="A14:C14"/>
    <mergeCell ref="A15:A26"/>
    <mergeCell ref="B15:C15"/>
    <mergeCell ref="B16:B20"/>
    <mergeCell ref="B21:C21"/>
    <mergeCell ref="B22:B26"/>
  </mergeCells>
  <conditionalFormatting sqref="E12">
    <cfRule type="cellIs" dxfId="16" priority="2" stopIfTrue="1" operator="greaterThan">
      <formula>ROUND(0.06*$E$11,1)</formula>
    </cfRule>
  </conditionalFormatting>
  <conditionalFormatting sqref="F12">
    <cfRule type="cellIs" dxfId="15" priority="1" stopIfTrue="1" operator="greaterThan">
      <formula>ROUND(0.06*$E$11,1)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9 E16:E20 E22:E27 E8:F9 E11:F14">
      <formula1>MOD(E8*10,1)=0</formula1>
    </dataValidation>
  </dataValidations>
  <pageMargins left="0.7" right="0.7" top="0.75" bottom="0.75" header="0.3" footer="0.3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workbookViewId="0">
      <selection activeCell="G6" sqref="G6"/>
    </sheetView>
  </sheetViews>
  <sheetFormatPr defaultRowHeight="12.75"/>
  <cols>
    <col min="2" max="2" width="6.140625" customWidth="1"/>
    <col min="4" max="4" width="49.140625" customWidth="1"/>
    <col min="5" max="5" width="5.28515625" customWidth="1"/>
    <col min="6" max="6" width="16.7109375" hidden="1" customWidth="1"/>
    <col min="7" max="7" width="16.42578125" customWidth="1"/>
    <col min="8" max="8" width="14" bestFit="1" customWidth="1"/>
  </cols>
  <sheetData>
    <row r="2" spans="1:8">
      <c r="A2" s="241" t="s">
        <v>185</v>
      </c>
      <c r="B2" s="241"/>
      <c r="C2" s="241"/>
      <c r="D2" s="241"/>
      <c r="E2" s="241"/>
      <c r="F2" s="64"/>
      <c r="G2" s="64"/>
    </row>
    <row r="3" spans="1:8">
      <c r="A3" s="62"/>
      <c r="B3" s="63"/>
      <c r="C3" s="63"/>
      <c r="D3" s="64"/>
      <c r="E3" s="64"/>
      <c r="F3" s="64"/>
      <c r="G3" s="64"/>
    </row>
    <row r="4" spans="1:8" ht="15.75">
      <c r="A4" s="211" t="s">
        <v>65</v>
      </c>
      <c r="B4" s="211"/>
      <c r="C4" s="211"/>
      <c r="D4" s="211"/>
      <c r="E4" s="211"/>
      <c r="F4" s="105"/>
      <c r="G4" s="65"/>
    </row>
    <row r="5" spans="1:8" ht="6.75" customHeight="1" thickBot="1">
      <c r="A5" s="66"/>
      <c r="B5" s="66"/>
      <c r="C5" s="66"/>
      <c r="D5" s="66"/>
      <c r="E5" s="66"/>
      <c r="F5" s="66"/>
      <c r="G5" s="67"/>
    </row>
    <row r="6" spans="1:8" ht="38.25" customHeight="1" thickBot="1">
      <c r="A6" s="298" t="s">
        <v>1</v>
      </c>
      <c r="B6" s="298"/>
      <c r="C6" s="298"/>
      <c r="D6" s="298"/>
      <c r="E6" s="298"/>
      <c r="F6" s="126" t="s">
        <v>3</v>
      </c>
      <c r="G6" s="170" t="s">
        <v>189</v>
      </c>
    </row>
    <row r="7" spans="1:8" ht="15">
      <c r="A7" s="299">
        <v>1</v>
      </c>
      <c r="B7" s="299"/>
      <c r="C7" s="299"/>
      <c r="D7" s="299"/>
      <c r="E7" s="299"/>
      <c r="F7" s="124">
        <v>2</v>
      </c>
      <c r="G7" s="125">
        <v>3</v>
      </c>
    </row>
    <row r="8" spans="1:8" ht="12.75" customHeight="1">
      <c r="A8" s="300" t="s">
        <v>66</v>
      </c>
      <c r="B8" s="303" t="s">
        <v>67</v>
      </c>
      <c r="C8" s="304"/>
      <c r="D8" s="305"/>
      <c r="E8" s="127" t="s">
        <v>6</v>
      </c>
      <c r="F8" s="128">
        <v>258229.9</v>
      </c>
      <c r="G8" s="129">
        <v>258229.9</v>
      </c>
    </row>
    <row r="9" spans="1:8" ht="18" customHeight="1">
      <c r="A9" s="301"/>
      <c r="B9" s="207" t="s">
        <v>68</v>
      </c>
      <c r="C9" s="192"/>
      <c r="D9" s="193"/>
      <c r="E9" s="89" t="s">
        <v>10</v>
      </c>
      <c r="F9" s="130">
        <v>246.5</v>
      </c>
      <c r="G9" s="131">
        <f>G10+G12</f>
        <v>246.5</v>
      </c>
      <c r="H9" s="61"/>
    </row>
    <row r="10" spans="1:8" ht="17.25" customHeight="1">
      <c r="A10" s="301"/>
      <c r="B10" s="306" t="s">
        <v>15</v>
      </c>
      <c r="C10" s="207" t="s">
        <v>69</v>
      </c>
      <c r="D10" s="193"/>
      <c r="E10" s="89" t="s">
        <v>12</v>
      </c>
      <c r="F10" s="130">
        <v>68.2</v>
      </c>
      <c r="G10" s="131">
        <v>68.2</v>
      </c>
    </row>
    <row r="11" spans="1:8" ht="29.25" customHeight="1">
      <c r="A11" s="301"/>
      <c r="B11" s="307"/>
      <c r="C11" s="207" t="s">
        <v>70</v>
      </c>
      <c r="D11" s="193"/>
      <c r="E11" s="89" t="s">
        <v>14</v>
      </c>
      <c r="F11" s="130">
        <v>0</v>
      </c>
      <c r="G11" s="131">
        <v>0</v>
      </c>
    </row>
    <row r="12" spans="1:8" ht="15.75" customHeight="1">
      <c r="A12" s="301"/>
      <c r="B12" s="308"/>
      <c r="C12" s="207" t="s">
        <v>71</v>
      </c>
      <c r="D12" s="193"/>
      <c r="E12" s="89" t="s">
        <v>17</v>
      </c>
      <c r="F12" s="130">
        <v>178.3</v>
      </c>
      <c r="G12" s="131">
        <f>1+177.3</f>
        <v>178.3</v>
      </c>
    </row>
    <row r="13" spans="1:8" ht="17.25" customHeight="1">
      <c r="A13" s="301"/>
      <c r="B13" s="283" t="s">
        <v>72</v>
      </c>
      <c r="C13" s="283"/>
      <c r="D13" s="283"/>
      <c r="E13" s="89" t="s">
        <v>19</v>
      </c>
      <c r="F13" s="130">
        <v>6690.2</v>
      </c>
      <c r="G13" s="131">
        <v>6690.2</v>
      </c>
    </row>
    <row r="14" spans="1:8" ht="16.5" customHeight="1">
      <c r="A14" s="301"/>
      <c r="B14" s="306" t="s">
        <v>15</v>
      </c>
      <c r="C14" s="283" t="s">
        <v>73</v>
      </c>
      <c r="D14" s="283"/>
      <c r="E14" s="89" t="s">
        <v>21</v>
      </c>
      <c r="F14" s="130">
        <v>0</v>
      </c>
      <c r="G14" s="131">
        <v>0</v>
      </c>
    </row>
    <row r="15" spans="1:8" ht="15" customHeight="1">
      <c r="A15" s="301"/>
      <c r="B15" s="308"/>
      <c r="C15" s="283" t="s">
        <v>71</v>
      </c>
      <c r="D15" s="283"/>
      <c r="E15" s="89" t="s">
        <v>23</v>
      </c>
      <c r="F15" s="130">
        <v>178.3</v>
      </c>
      <c r="G15" s="131">
        <v>178.3</v>
      </c>
    </row>
    <row r="16" spans="1:8" ht="14.25" customHeight="1" thickBot="1">
      <c r="A16" s="302"/>
      <c r="B16" s="284" t="s">
        <v>74</v>
      </c>
      <c r="C16" s="284"/>
      <c r="D16" s="284"/>
      <c r="E16" s="132" t="s">
        <v>25</v>
      </c>
      <c r="F16" s="133">
        <f>F8+F9-F13</f>
        <v>251786.19999999998</v>
      </c>
      <c r="G16" s="134">
        <f>G8+G9-G13</f>
        <v>251786.19999999998</v>
      </c>
    </row>
    <row r="17" spans="1:8" ht="20.100000000000001" customHeight="1">
      <c r="A17" s="295" t="s">
        <v>75</v>
      </c>
      <c r="B17" s="282" t="s">
        <v>67</v>
      </c>
      <c r="C17" s="282"/>
      <c r="D17" s="282"/>
      <c r="E17" s="135">
        <f t="shared" ref="E17:E35" si="0">E16+1</f>
        <v>10</v>
      </c>
      <c r="F17" s="136">
        <v>1611.8</v>
      </c>
      <c r="G17" s="137">
        <v>1611.8</v>
      </c>
      <c r="H17" s="61"/>
    </row>
    <row r="18" spans="1:8" ht="20.100000000000001" customHeight="1">
      <c r="A18" s="296"/>
      <c r="B18" s="283" t="s">
        <v>68</v>
      </c>
      <c r="C18" s="283"/>
      <c r="D18" s="283"/>
      <c r="E18" s="106">
        <f t="shared" si="0"/>
        <v>11</v>
      </c>
      <c r="F18" s="138">
        <v>3932.8</v>
      </c>
      <c r="G18" s="131">
        <v>3928.7</v>
      </c>
      <c r="H18" s="56"/>
    </row>
    <row r="19" spans="1:8" ht="20.100000000000001" customHeight="1">
      <c r="A19" s="296"/>
      <c r="B19" s="283" t="s">
        <v>72</v>
      </c>
      <c r="C19" s="283"/>
      <c r="D19" s="283"/>
      <c r="E19" s="106">
        <f t="shared" si="0"/>
        <v>12</v>
      </c>
      <c r="F19" s="138">
        <v>4072.9</v>
      </c>
      <c r="G19" s="131">
        <v>4312.5</v>
      </c>
      <c r="H19" s="61"/>
    </row>
    <row r="20" spans="1:8" ht="20.100000000000001" customHeight="1" thickBot="1">
      <c r="A20" s="297"/>
      <c r="B20" s="284" t="s">
        <v>76</v>
      </c>
      <c r="C20" s="284"/>
      <c r="D20" s="284"/>
      <c r="E20" s="139">
        <f t="shared" si="0"/>
        <v>13</v>
      </c>
      <c r="F20" s="133">
        <f>F17+F18-F19</f>
        <v>1471.7000000000003</v>
      </c>
      <c r="G20" s="140">
        <f>G17+G18-G19</f>
        <v>1228</v>
      </c>
      <c r="H20" s="56"/>
    </row>
    <row r="21" spans="1:8" ht="17.100000000000001" customHeight="1">
      <c r="A21" s="286" t="s">
        <v>77</v>
      </c>
      <c r="B21" s="282" t="s">
        <v>67</v>
      </c>
      <c r="C21" s="282"/>
      <c r="D21" s="282"/>
      <c r="E21" s="141">
        <f t="shared" si="0"/>
        <v>14</v>
      </c>
      <c r="F21" s="142">
        <v>0.6</v>
      </c>
      <c r="G21" s="129">
        <v>0.6</v>
      </c>
    </row>
    <row r="22" spans="1:8" ht="17.100000000000001" customHeight="1">
      <c r="A22" s="287"/>
      <c r="B22" s="283" t="s">
        <v>68</v>
      </c>
      <c r="C22" s="283"/>
      <c r="D22" s="283"/>
      <c r="E22" s="106">
        <f t="shared" si="0"/>
        <v>15</v>
      </c>
      <c r="F22" s="138">
        <v>0</v>
      </c>
      <c r="G22" s="131">
        <v>0</v>
      </c>
    </row>
    <row r="23" spans="1:8" ht="17.100000000000001" customHeight="1">
      <c r="A23" s="287"/>
      <c r="B23" s="289" t="s">
        <v>78</v>
      </c>
      <c r="C23" s="290"/>
      <c r="D23" s="291"/>
      <c r="E23" s="106">
        <f t="shared" si="0"/>
        <v>16</v>
      </c>
      <c r="F23" s="138">
        <v>0</v>
      </c>
      <c r="G23" s="143">
        <v>0</v>
      </c>
    </row>
    <row r="24" spans="1:8" ht="17.100000000000001" customHeight="1">
      <c r="A24" s="287"/>
      <c r="B24" s="283" t="s">
        <v>72</v>
      </c>
      <c r="C24" s="283"/>
      <c r="D24" s="283"/>
      <c r="E24" s="106">
        <f t="shared" si="0"/>
        <v>17</v>
      </c>
      <c r="F24" s="138">
        <v>0</v>
      </c>
      <c r="G24" s="131">
        <v>0</v>
      </c>
    </row>
    <row r="25" spans="1:8" ht="17.100000000000001" customHeight="1" thickBot="1">
      <c r="A25" s="288"/>
      <c r="B25" s="284" t="s">
        <v>79</v>
      </c>
      <c r="C25" s="284"/>
      <c r="D25" s="284"/>
      <c r="E25" s="139">
        <f t="shared" si="0"/>
        <v>18</v>
      </c>
      <c r="F25" s="133">
        <f>F21+F22-F24</f>
        <v>0.6</v>
      </c>
      <c r="G25" s="140">
        <f>G21+G22-G24</f>
        <v>0.6</v>
      </c>
    </row>
    <row r="26" spans="1:8" ht="17.100000000000001" customHeight="1">
      <c r="A26" s="292" t="s">
        <v>80</v>
      </c>
      <c r="B26" s="294" t="s">
        <v>81</v>
      </c>
      <c r="C26" s="294"/>
      <c r="D26" s="294"/>
      <c r="E26" s="135">
        <f t="shared" si="0"/>
        <v>19</v>
      </c>
      <c r="F26" s="142">
        <v>98.8</v>
      </c>
      <c r="G26" s="144">
        <v>98.8</v>
      </c>
    </row>
    <row r="27" spans="1:8" ht="17.100000000000001" customHeight="1">
      <c r="A27" s="292"/>
      <c r="B27" s="283" t="s">
        <v>82</v>
      </c>
      <c r="C27" s="283"/>
      <c r="D27" s="283"/>
      <c r="E27" s="106">
        <f t="shared" si="0"/>
        <v>20</v>
      </c>
      <c r="F27" s="142">
        <v>467</v>
      </c>
      <c r="G27" s="145">
        <v>467</v>
      </c>
      <c r="H27" s="68"/>
    </row>
    <row r="28" spans="1:8" ht="17.100000000000001" customHeight="1">
      <c r="A28" s="293"/>
      <c r="B28" s="283" t="s">
        <v>83</v>
      </c>
      <c r="C28" s="283"/>
      <c r="D28" s="283"/>
      <c r="E28" s="106">
        <f t="shared" si="0"/>
        <v>21</v>
      </c>
      <c r="F28" s="138">
        <v>440.4</v>
      </c>
      <c r="G28" s="131">
        <v>533.70000000000005</v>
      </c>
    </row>
    <row r="29" spans="1:8" ht="17.100000000000001" customHeight="1" thickBot="1">
      <c r="A29" s="288"/>
      <c r="B29" s="284" t="s">
        <v>84</v>
      </c>
      <c r="C29" s="284"/>
      <c r="D29" s="284"/>
      <c r="E29" s="139">
        <f t="shared" si="0"/>
        <v>22</v>
      </c>
      <c r="F29" s="146">
        <v>125.4</v>
      </c>
      <c r="G29" s="147">
        <f>G26+G27-G28</f>
        <v>32.099999999999909</v>
      </c>
    </row>
    <row r="30" spans="1:8" ht="6.75" customHeight="1">
      <c r="A30" s="148"/>
      <c r="B30" s="148"/>
      <c r="C30" s="148"/>
      <c r="D30" s="148"/>
      <c r="E30" s="148"/>
      <c r="F30" s="148"/>
      <c r="G30" s="149"/>
    </row>
    <row r="31" spans="1:8" ht="20.25" customHeight="1" thickBot="1">
      <c r="A31" s="285" t="s">
        <v>85</v>
      </c>
      <c r="B31" s="285"/>
      <c r="C31" s="285"/>
      <c r="D31" s="285"/>
      <c r="E31" s="285"/>
      <c r="F31" s="285"/>
      <c r="G31" s="285"/>
    </row>
    <row r="32" spans="1:8" ht="17.100000000000001" customHeight="1">
      <c r="A32" s="279" t="s">
        <v>86</v>
      </c>
      <c r="B32" s="282" t="s">
        <v>81</v>
      </c>
      <c r="C32" s="282"/>
      <c r="D32" s="282"/>
      <c r="E32" s="135">
        <f>E29+1</f>
        <v>23</v>
      </c>
      <c r="F32" s="150"/>
      <c r="G32" s="151">
        <v>0</v>
      </c>
    </row>
    <row r="33" spans="1:7" ht="17.100000000000001" customHeight="1">
      <c r="A33" s="280"/>
      <c r="B33" s="283" t="s">
        <v>82</v>
      </c>
      <c r="C33" s="283"/>
      <c r="D33" s="283"/>
      <c r="E33" s="106">
        <f t="shared" si="0"/>
        <v>24</v>
      </c>
      <c r="F33" s="152"/>
      <c r="G33" s="153">
        <v>0</v>
      </c>
    </row>
    <row r="34" spans="1:7" ht="17.100000000000001" customHeight="1">
      <c r="A34" s="280"/>
      <c r="B34" s="283" t="s">
        <v>83</v>
      </c>
      <c r="C34" s="283"/>
      <c r="D34" s="283"/>
      <c r="E34" s="106">
        <f t="shared" si="0"/>
        <v>25</v>
      </c>
      <c r="F34" s="152"/>
      <c r="G34" s="153">
        <v>0</v>
      </c>
    </row>
    <row r="35" spans="1:7" ht="17.100000000000001" customHeight="1" thickBot="1">
      <c r="A35" s="281"/>
      <c r="B35" s="284" t="s">
        <v>87</v>
      </c>
      <c r="C35" s="284"/>
      <c r="D35" s="284"/>
      <c r="E35" s="139">
        <f t="shared" si="0"/>
        <v>26</v>
      </c>
      <c r="F35" s="154"/>
      <c r="G35" s="147">
        <f>G32+G33-G34</f>
        <v>0</v>
      </c>
    </row>
    <row r="36" spans="1:7">
      <c r="A36" s="155"/>
      <c r="B36" s="155"/>
      <c r="C36" s="155"/>
      <c r="D36" s="155"/>
      <c r="E36" s="155"/>
      <c r="F36" s="155"/>
      <c r="G36" s="155"/>
    </row>
    <row r="37" spans="1:7">
      <c r="A37" s="155"/>
      <c r="B37" s="155"/>
      <c r="C37" s="155"/>
      <c r="D37" s="155"/>
      <c r="E37" s="155"/>
      <c r="F37" s="155"/>
      <c r="G37" s="155"/>
    </row>
    <row r="38" spans="1:7">
      <c r="A38" s="155"/>
      <c r="B38" s="155"/>
      <c r="C38" s="155"/>
      <c r="D38" s="155"/>
      <c r="E38" s="155"/>
      <c r="F38" s="155"/>
      <c r="G38" s="155"/>
    </row>
    <row r="39" spans="1:7">
      <c r="A39" s="155"/>
      <c r="B39" s="155"/>
      <c r="C39" s="155"/>
      <c r="D39" s="155"/>
      <c r="E39" s="155"/>
      <c r="F39" s="155"/>
      <c r="G39" s="155"/>
    </row>
    <row r="40" spans="1:7">
      <c r="A40" s="155"/>
      <c r="B40" s="155"/>
      <c r="C40" s="155"/>
      <c r="D40" s="155"/>
      <c r="E40" s="155"/>
      <c r="F40" s="155"/>
      <c r="G40" s="155"/>
    </row>
    <row r="41" spans="1:7">
      <c r="A41" s="155"/>
      <c r="B41" s="155"/>
      <c r="C41" s="155"/>
      <c r="D41" s="155"/>
      <c r="E41" s="155"/>
      <c r="F41" s="155"/>
      <c r="G41" s="155"/>
    </row>
    <row r="42" spans="1:7">
      <c r="A42" s="155"/>
      <c r="B42" s="155"/>
      <c r="C42" s="155"/>
      <c r="D42" s="155"/>
      <c r="E42" s="155"/>
      <c r="F42" s="155"/>
      <c r="G42" s="155"/>
    </row>
    <row r="47" spans="1:7" hidden="1">
      <c r="D47">
        <f>4857.4-720-128.7</f>
        <v>4008.7</v>
      </c>
    </row>
    <row r="48" spans="1:7" hidden="1"/>
    <row r="49" hidden="1"/>
  </sheetData>
  <mergeCells count="38">
    <mergeCell ref="A2:E2"/>
    <mergeCell ref="A4:E4"/>
    <mergeCell ref="A6:E6"/>
    <mergeCell ref="A7:E7"/>
    <mergeCell ref="A8:A16"/>
    <mergeCell ref="B8:D8"/>
    <mergeCell ref="B9:D9"/>
    <mergeCell ref="B10:B12"/>
    <mergeCell ref="C10:D10"/>
    <mergeCell ref="C11:D11"/>
    <mergeCell ref="C12:D12"/>
    <mergeCell ref="B13:D13"/>
    <mergeCell ref="B14:B15"/>
    <mergeCell ref="C14:D14"/>
    <mergeCell ref="C15:D15"/>
    <mergeCell ref="B16:D16"/>
    <mergeCell ref="A17:A20"/>
    <mergeCell ref="B17:D17"/>
    <mergeCell ref="B18:D18"/>
    <mergeCell ref="B19:D19"/>
    <mergeCell ref="B20:D20"/>
    <mergeCell ref="A31:G31"/>
    <mergeCell ref="A21:A25"/>
    <mergeCell ref="B21:D21"/>
    <mergeCell ref="B22:D22"/>
    <mergeCell ref="B23:D23"/>
    <mergeCell ref="B24:D24"/>
    <mergeCell ref="B25:D25"/>
    <mergeCell ref="A26:A29"/>
    <mergeCell ref="B26:D26"/>
    <mergeCell ref="B27:D27"/>
    <mergeCell ref="B28:D28"/>
    <mergeCell ref="B29:D29"/>
    <mergeCell ref="A32:A35"/>
    <mergeCell ref="B32:D32"/>
    <mergeCell ref="B33:D33"/>
    <mergeCell ref="B34:D34"/>
    <mergeCell ref="B35:D35"/>
  </mergeCells>
  <conditionalFormatting sqref="G9">
    <cfRule type="cellIs" dxfId="14" priority="6" stopIfTrue="1" operator="lessThan">
      <formula>$G$10+$G$11+$G$12</formula>
    </cfRule>
  </conditionalFormatting>
  <conditionalFormatting sqref="G13">
    <cfRule type="cellIs" dxfId="13" priority="5" stopIfTrue="1" operator="lessThan">
      <formula>$G$14+$G$15</formula>
    </cfRule>
  </conditionalFormatting>
  <conditionalFormatting sqref="G10">
    <cfRule type="expression" dxfId="12" priority="3">
      <formula>IF($G$14&gt;0,$G$10&gt;0)</formula>
    </cfRule>
    <cfRule type="expression" dxfId="11" priority="4">
      <formula>IF($G$14=0,$G$10=0)</formula>
    </cfRule>
  </conditionalFormatting>
  <conditionalFormatting sqref="G22">
    <cfRule type="cellIs" dxfId="10" priority="2" operator="lessThan">
      <formula>$G$23</formula>
    </cfRule>
  </conditionalFormatting>
  <conditionalFormatting sqref="G27">
    <cfRule type="cellIs" dxfId="9" priority="7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G17:G19 G21:G22 G24 G8:G15 G32:G34 G26:G28 F8 F17">
      <formula1>MOD(F8*10,1)=0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0DC3845-2C2F-4028-B1FD-F7DEA2828EBB}">
            <xm:f>'\\uwb-adm-01\DokumentyUWB$\Users\a.jarzembska\Desktop\EXCEL\[Kopia Plan 2019 nowy.xlsx]dział I'!#REF!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4"/>
  <sheetViews>
    <sheetView workbookViewId="0">
      <selection activeCell="B10" sqref="B10:I10"/>
    </sheetView>
  </sheetViews>
  <sheetFormatPr defaultRowHeight="12.75"/>
  <cols>
    <col min="1" max="1" width="1" customWidth="1"/>
    <col min="2" max="2" width="10.28515625" customWidth="1"/>
    <col min="3" max="3" width="32.7109375" customWidth="1"/>
    <col min="4" max="4" width="4.42578125" customWidth="1"/>
    <col min="5" max="9" width="18.7109375" customWidth="1"/>
    <col min="10" max="10" width="19.28515625" customWidth="1"/>
  </cols>
  <sheetData>
    <row r="2" spans="2:10">
      <c r="B2" s="168"/>
      <c r="C2" s="241" t="s">
        <v>185</v>
      </c>
      <c r="D2" s="241"/>
      <c r="E2" s="241"/>
      <c r="F2" s="241"/>
      <c r="G2" s="241"/>
    </row>
    <row r="4" spans="2:10" ht="22.5" customHeight="1">
      <c r="B4" s="344" t="s">
        <v>47</v>
      </c>
      <c r="C4" s="344"/>
      <c r="D4" s="344"/>
      <c r="E4" s="344"/>
      <c r="F4" s="344"/>
    </row>
    <row r="6" spans="2:10" ht="26.25" customHeight="1">
      <c r="B6" s="329" t="s">
        <v>1</v>
      </c>
      <c r="C6" s="330"/>
      <c r="D6" s="331"/>
      <c r="E6" s="338" t="s">
        <v>48</v>
      </c>
      <c r="F6" s="339" t="s">
        <v>49</v>
      </c>
      <c r="G6" s="338" t="s">
        <v>8</v>
      </c>
      <c r="H6" s="338"/>
      <c r="I6" s="338"/>
    </row>
    <row r="7" spans="2:10" ht="26.25" customHeight="1">
      <c r="B7" s="332"/>
      <c r="C7" s="333"/>
      <c r="D7" s="334"/>
      <c r="E7" s="338"/>
      <c r="F7" s="339"/>
      <c r="G7" s="338" t="s">
        <v>50</v>
      </c>
      <c r="H7" s="44" t="s">
        <v>15</v>
      </c>
      <c r="I7" s="340" t="s">
        <v>51</v>
      </c>
    </row>
    <row r="8" spans="2:10" ht="26.25" customHeight="1">
      <c r="B8" s="335"/>
      <c r="C8" s="336"/>
      <c r="D8" s="337"/>
      <c r="E8" s="338"/>
      <c r="F8" s="339"/>
      <c r="G8" s="338"/>
      <c r="H8" s="44" t="s">
        <v>52</v>
      </c>
      <c r="I8" s="340"/>
    </row>
    <row r="9" spans="2:10">
      <c r="B9" s="341">
        <v>1</v>
      </c>
      <c r="C9" s="342"/>
      <c r="D9" s="343"/>
      <c r="E9" s="45">
        <v>2</v>
      </c>
      <c r="F9" s="45">
        <v>3</v>
      </c>
      <c r="G9" s="45">
        <v>4</v>
      </c>
      <c r="H9" s="45">
        <v>5</v>
      </c>
      <c r="I9" s="45">
        <v>6</v>
      </c>
    </row>
    <row r="10" spans="2:10" ht="21.75" customHeight="1">
      <c r="B10" s="328" t="s">
        <v>190</v>
      </c>
      <c r="C10" s="328"/>
      <c r="D10" s="328"/>
      <c r="E10" s="328"/>
      <c r="F10" s="328"/>
      <c r="G10" s="328"/>
      <c r="H10" s="328"/>
      <c r="I10" s="328"/>
    </row>
    <row r="11" spans="2:10" ht="31.5" customHeight="1">
      <c r="B11" s="320" t="s">
        <v>53</v>
      </c>
      <c r="C11" s="321"/>
      <c r="D11" s="324" t="s">
        <v>6</v>
      </c>
      <c r="E11" s="309">
        <f>E13+E18</f>
        <v>1259</v>
      </c>
      <c r="F11" s="309">
        <f>G11+I11</f>
        <v>93196.200000000012</v>
      </c>
      <c r="G11" s="309">
        <f>G13+G18</f>
        <v>87236.200000000012</v>
      </c>
      <c r="H11" s="309">
        <f>H13+H18</f>
        <v>1473.6999999999998</v>
      </c>
      <c r="I11" s="309">
        <f>I18+I13</f>
        <v>5960</v>
      </c>
    </row>
    <row r="12" spans="2:10" ht="15.75" customHeight="1">
      <c r="B12" s="322"/>
      <c r="C12" s="323"/>
      <c r="D12" s="325"/>
      <c r="E12" s="310"/>
      <c r="F12" s="310"/>
      <c r="G12" s="310"/>
      <c r="H12" s="310"/>
      <c r="I12" s="310"/>
    </row>
    <row r="13" spans="2:10" ht="36" customHeight="1">
      <c r="B13" s="311" t="s">
        <v>54</v>
      </c>
      <c r="C13" s="312"/>
      <c r="D13" s="46" t="s">
        <v>10</v>
      </c>
      <c r="E13" s="47">
        <f>E14+E15+E17+E16</f>
        <v>749</v>
      </c>
      <c r="F13" s="47">
        <f t="shared" ref="F13:F18" si="0">G13+I13</f>
        <v>67058.600000000006</v>
      </c>
      <c r="G13" s="47">
        <f>G14+G15+G17+G16</f>
        <v>62837.8</v>
      </c>
      <c r="H13" s="47">
        <v>1232.0999999999999</v>
      </c>
      <c r="I13" s="47">
        <f>I14+I15+I17+I16</f>
        <v>4220.8</v>
      </c>
    </row>
    <row r="14" spans="2:10" ht="35.1" customHeight="1">
      <c r="B14" s="313" t="s">
        <v>55</v>
      </c>
      <c r="C14" s="48" t="s">
        <v>56</v>
      </c>
      <c r="D14" s="46" t="s">
        <v>12</v>
      </c>
      <c r="E14" s="47">
        <v>71</v>
      </c>
      <c r="F14" s="47">
        <f t="shared" si="0"/>
        <v>11128.6</v>
      </c>
      <c r="G14" s="47">
        <v>10380</v>
      </c>
      <c r="H14" s="49"/>
      <c r="I14" s="50">
        <v>748.6</v>
      </c>
      <c r="J14" s="21"/>
    </row>
    <row r="15" spans="2:10" ht="35.1" customHeight="1">
      <c r="B15" s="314"/>
      <c r="C15" s="51" t="s">
        <v>186</v>
      </c>
      <c r="D15" s="46" t="s">
        <v>14</v>
      </c>
      <c r="E15" s="47">
        <v>125</v>
      </c>
      <c r="F15" s="47">
        <f t="shared" si="0"/>
        <v>14886.1</v>
      </c>
      <c r="G15" s="47">
        <v>13861.4</v>
      </c>
      <c r="H15" s="49"/>
      <c r="I15" s="50">
        <v>1024.7</v>
      </c>
      <c r="J15" s="21"/>
    </row>
    <row r="16" spans="2:10" ht="35.1" customHeight="1">
      <c r="B16" s="314"/>
      <c r="C16" s="51" t="s">
        <v>187</v>
      </c>
      <c r="D16" s="46" t="s">
        <v>17</v>
      </c>
      <c r="E16" s="47">
        <v>322</v>
      </c>
      <c r="F16" s="47">
        <f t="shared" si="0"/>
        <v>28994.800000000003</v>
      </c>
      <c r="G16" s="47">
        <v>27231.4</v>
      </c>
      <c r="H16" s="49"/>
      <c r="I16" s="50">
        <v>1763.4</v>
      </c>
      <c r="J16" s="21"/>
    </row>
    <row r="17" spans="2:10" ht="35.1" customHeight="1">
      <c r="B17" s="315"/>
      <c r="C17" s="51" t="s">
        <v>188</v>
      </c>
      <c r="D17" s="46" t="s">
        <v>19</v>
      </c>
      <c r="E17" s="47">
        <v>231</v>
      </c>
      <c r="F17" s="47">
        <f t="shared" si="0"/>
        <v>12049.1</v>
      </c>
      <c r="G17" s="47">
        <v>11365</v>
      </c>
      <c r="H17" s="49"/>
      <c r="I17" s="50">
        <v>684.1</v>
      </c>
      <c r="J17" s="21"/>
    </row>
    <row r="18" spans="2:10" ht="35.1" customHeight="1">
      <c r="B18" s="316" t="s">
        <v>59</v>
      </c>
      <c r="C18" s="317"/>
      <c r="D18" s="46" t="s">
        <v>21</v>
      </c>
      <c r="E18" s="52">
        <v>510</v>
      </c>
      <c r="F18" s="52">
        <f t="shared" si="0"/>
        <v>26137.600000000002</v>
      </c>
      <c r="G18" s="52">
        <v>24398.400000000001</v>
      </c>
      <c r="H18" s="52">
        <v>241.6</v>
      </c>
      <c r="I18" s="53">
        <v>1739.2</v>
      </c>
    </row>
    <row r="20" spans="2:10">
      <c r="F20" s="56"/>
      <c r="G20" s="56"/>
    </row>
    <row r="21" spans="2:10" hidden="1">
      <c r="C21" s="57"/>
      <c r="D21" s="57"/>
      <c r="E21" s="57" t="s">
        <v>62</v>
      </c>
      <c r="F21" s="58" t="e">
        <f>F18-#REF!</f>
        <v>#REF!</v>
      </c>
      <c r="G21" s="58" t="e">
        <f>G18-#REF!</f>
        <v>#REF!</v>
      </c>
    </row>
    <row r="22" spans="2:10" hidden="1"/>
    <row r="23" spans="2:10" ht="15.75" hidden="1">
      <c r="B23" s="329" t="s">
        <v>1</v>
      </c>
      <c r="C23" s="330"/>
      <c r="D23" s="331"/>
      <c r="E23" s="338" t="s">
        <v>48</v>
      </c>
      <c r="F23" s="339" t="s">
        <v>49</v>
      </c>
      <c r="G23" s="338" t="s">
        <v>8</v>
      </c>
      <c r="H23" s="338"/>
      <c r="I23" s="338"/>
    </row>
    <row r="24" spans="2:10" ht="15.75" hidden="1">
      <c r="B24" s="332"/>
      <c r="C24" s="333"/>
      <c r="D24" s="334"/>
      <c r="E24" s="338"/>
      <c r="F24" s="339"/>
      <c r="G24" s="338" t="s">
        <v>50</v>
      </c>
      <c r="H24" s="44" t="s">
        <v>15</v>
      </c>
      <c r="I24" s="340" t="s">
        <v>51</v>
      </c>
    </row>
    <row r="25" spans="2:10" ht="15.75" hidden="1">
      <c r="B25" s="335"/>
      <c r="C25" s="336"/>
      <c r="D25" s="337"/>
      <c r="E25" s="338"/>
      <c r="F25" s="339"/>
      <c r="G25" s="338"/>
      <c r="H25" s="44" t="s">
        <v>52</v>
      </c>
      <c r="I25" s="340"/>
    </row>
    <row r="26" spans="2:10" hidden="1">
      <c r="B26" s="341">
        <v>1</v>
      </c>
      <c r="C26" s="342"/>
      <c r="D26" s="343"/>
      <c r="E26" s="45">
        <v>2</v>
      </c>
      <c r="F26" s="45">
        <v>3</v>
      </c>
      <c r="G26" s="45">
        <v>4</v>
      </c>
      <c r="H26" s="45">
        <v>5</v>
      </c>
      <c r="I26" s="45">
        <v>6</v>
      </c>
    </row>
    <row r="27" spans="2:10" ht="15.75" hidden="1">
      <c r="B27" s="328" t="s">
        <v>4</v>
      </c>
      <c r="C27" s="328"/>
      <c r="D27" s="328"/>
      <c r="E27" s="328"/>
      <c r="F27" s="328"/>
      <c r="G27" s="328"/>
      <c r="H27" s="328"/>
      <c r="I27" s="328"/>
    </row>
    <row r="28" spans="2:10" hidden="1">
      <c r="B28" s="320" t="s">
        <v>53</v>
      </c>
      <c r="C28" s="321"/>
      <c r="D28" s="324" t="s">
        <v>6</v>
      </c>
      <c r="E28" s="326">
        <f>E30+E34</f>
        <v>0</v>
      </c>
      <c r="F28" s="309">
        <f>G28+I28</f>
        <v>0</v>
      </c>
      <c r="G28" s="309">
        <f>G30+G34</f>
        <v>0</v>
      </c>
      <c r="H28" s="309">
        <f>H30+H34</f>
        <v>0</v>
      </c>
      <c r="I28" s="309">
        <f>I34+I30</f>
        <v>0</v>
      </c>
    </row>
    <row r="29" spans="2:10" hidden="1">
      <c r="B29" s="322"/>
      <c r="C29" s="323"/>
      <c r="D29" s="325"/>
      <c r="E29" s="327"/>
      <c r="F29" s="310"/>
      <c r="G29" s="310"/>
      <c r="H29" s="310"/>
      <c r="I29" s="310"/>
    </row>
    <row r="30" spans="2:10" ht="28.5" hidden="1" customHeight="1">
      <c r="B30" s="311" t="s">
        <v>54</v>
      </c>
      <c r="C30" s="312"/>
      <c r="D30" s="46" t="s">
        <v>10</v>
      </c>
      <c r="E30" s="59">
        <f>E31+E32+E33</f>
        <v>0</v>
      </c>
      <c r="F30" s="47">
        <f t="shared" ref="F30:F36" si="1">G30+I30</f>
        <v>0</v>
      </c>
      <c r="G30" s="47">
        <f>G31+G32+G33</f>
        <v>0</v>
      </c>
      <c r="H30" s="47"/>
      <c r="I30" s="47">
        <f>I31+I32+I33</f>
        <v>0</v>
      </c>
    </row>
    <row r="31" spans="2:10" ht="30" hidden="1" customHeight="1">
      <c r="B31" s="313" t="s">
        <v>55</v>
      </c>
      <c r="C31" s="48" t="s">
        <v>56</v>
      </c>
      <c r="D31" s="46" t="s">
        <v>12</v>
      </c>
      <c r="E31" s="59"/>
      <c r="F31" s="47">
        <f t="shared" si="1"/>
        <v>0</v>
      </c>
      <c r="G31" s="47"/>
      <c r="H31" s="49"/>
      <c r="I31" s="50"/>
    </row>
    <row r="32" spans="2:10" ht="31.5" hidden="1">
      <c r="B32" s="314"/>
      <c r="C32" s="51" t="s">
        <v>57</v>
      </c>
      <c r="D32" s="46" t="s">
        <v>14</v>
      </c>
      <c r="E32" s="59"/>
      <c r="F32" s="47">
        <f t="shared" si="1"/>
        <v>0</v>
      </c>
      <c r="G32" s="47"/>
      <c r="H32" s="49"/>
      <c r="I32" s="50"/>
    </row>
    <row r="33" spans="2:9" ht="31.5" hidden="1">
      <c r="B33" s="315"/>
      <c r="C33" s="51" t="s">
        <v>58</v>
      </c>
      <c r="D33" s="46" t="s">
        <v>17</v>
      </c>
      <c r="E33" s="59"/>
      <c r="F33" s="47">
        <f t="shared" si="1"/>
        <v>0</v>
      </c>
      <c r="G33" s="47"/>
      <c r="H33" s="49"/>
      <c r="I33" s="50"/>
    </row>
    <row r="34" spans="2:9" ht="37.5" hidden="1" customHeight="1">
      <c r="B34" s="316" t="s">
        <v>59</v>
      </c>
      <c r="C34" s="317"/>
      <c r="D34" s="46" t="s">
        <v>19</v>
      </c>
      <c r="E34" s="60"/>
      <c r="F34" s="52">
        <f t="shared" si="1"/>
        <v>0</v>
      </c>
      <c r="G34" s="52"/>
      <c r="H34" s="52"/>
      <c r="I34" s="53"/>
    </row>
    <row r="35" spans="2:9" ht="28.5" hidden="1" customHeight="1">
      <c r="B35" s="54" t="s">
        <v>15</v>
      </c>
      <c r="C35" s="54" t="s">
        <v>60</v>
      </c>
      <c r="D35" s="46" t="s">
        <v>21</v>
      </c>
      <c r="E35" s="59"/>
      <c r="F35" s="47">
        <f t="shared" si="1"/>
        <v>0</v>
      </c>
      <c r="G35" s="47"/>
      <c r="H35" s="49"/>
      <c r="I35" s="47"/>
    </row>
    <row r="36" spans="2:9" ht="48" hidden="1" customHeight="1">
      <c r="B36" s="318" t="s">
        <v>61</v>
      </c>
      <c r="C36" s="319"/>
      <c r="D36" s="55" t="s">
        <v>23</v>
      </c>
      <c r="E36" s="49"/>
      <c r="F36" s="47">
        <f t="shared" si="1"/>
        <v>0</v>
      </c>
      <c r="G36" s="47"/>
      <c r="H36" s="49"/>
      <c r="I36" s="47"/>
    </row>
    <row r="37" spans="2:9" hidden="1"/>
    <row r="38" spans="2:9" hidden="1">
      <c r="E38" s="57"/>
      <c r="F38" s="57"/>
      <c r="G38" s="57"/>
    </row>
    <row r="39" spans="2:9" hidden="1">
      <c r="E39" s="57" t="s">
        <v>62</v>
      </c>
      <c r="F39" s="58">
        <f>F34-F35</f>
        <v>0</v>
      </c>
      <c r="G39" s="57"/>
    </row>
    <row r="40" spans="2:9" hidden="1">
      <c r="F40" s="56"/>
    </row>
    <row r="41" spans="2:9" hidden="1">
      <c r="F41" s="61">
        <f>F34-F35</f>
        <v>0</v>
      </c>
      <c r="G41" t="s">
        <v>63</v>
      </c>
    </row>
    <row r="42" spans="2:9" hidden="1">
      <c r="F42" s="61">
        <f>F28-F41</f>
        <v>0</v>
      </c>
      <c r="G42" t="s">
        <v>64</v>
      </c>
    </row>
    <row r="43" spans="2:9" hidden="1"/>
    <row r="44" spans="2:9">
      <c r="B44" t="s">
        <v>184</v>
      </c>
    </row>
  </sheetData>
  <mergeCells count="39">
    <mergeCell ref="C2:G2"/>
    <mergeCell ref="B4:F4"/>
    <mergeCell ref="B6:D8"/>
    <mergeCell ref="E6:E8"/>
    <mergeCell ref="F6:F8"/>
    <mergeCell ref="G6:I6"/>
    <mergeCell ref="G7:G8"/>
    <mergeCell ref="I7:I8"/>
    <mergeCell ref="B9:D9"/>
    <mergeCell ref="B10:I10"/>
    <mergeCell ref="B11:C12"/>
    <mergeCell ref="D11:D12"/>
    <mergeCell ref="E11:E12"/>
    <mergeCell ref="F11:F12"/>
    <mergeCell ref="G11:G12"/>
    <mergeCell ref="H11:H12"/>
    <mergeCell ref="I11:I12"/>
    <mergeCell ref="B27:I27"/>
    <mergeCell ref="B13:C13"/>
    <mergeCell ref="B14:B17"/>
    <mergeCell ref="B18:C18"/>
    <mergeCell ref="B23:D25"/>
    <mergeCell ref="E23:E25"/>
    <mergeCell ref="F23:F25"/>
    <mergeCell ref="G23:I23"/>
    <mergeCell ref="G24:G25"/>
    <mergeCell ref="I24:I25"/>
    <mergeCell ref="B26:D26"/>
    <mergeCell ref="I28:I29"/>
    <mergeCell ref="B30:C30"/>
    <mergeCell ref="B31:B33"/>
    <mergeCell ref="B34:C34"/>
    <mergeCell ref="B36:C36"/>
    <mergeCell ref="B28:C29"/>
    <mergeCell ref="D28:D29"/>
    <mergeCell ref="E28:E29"/>
    <mergeCell ref="F28:F29"/>
    <mergeCell ref="G28:G29"/>
    <mergeCell ref="H28:H2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abSelected="1" topLeftCell="A7" workbookViewId="0">
      <selection activeCell="A17" sqref="A17:D17"/>
    </sheetView>
  </sheetViews>
  <sheetFormatPr defaultRowHeight="12.75"/>
  <cols>
    <col min="1" max="1" width="7.42578125" customWidth="1"/>
    <col min="2" max="2" width="7.140625" customWidth="1"/>
    <col min="3" max="3" width="4" customWidth="1"/>
    <col min="4" max="4" width="64.5703125" customWidth="1"/>
    <col min="5" max="5" width="7.85546875" customWidth="1"/>
    <col min="7" max="7" width="14" hidden="1" customWidth="1"/>
    <col min="8" max="8" width="15.5703125" customWidth="1"/>
    <col min="9" max="9" width="19" customWidth="1"/>
    <col min="10" max="10" width="13.85546875" customWidth="1"/>
    <col min="13" max="13" width="13.42578125" bestFit="1" customWidth="1"/>
    <col min="14" max="14" width="12.28515625" bestFit="1" customWidth="1"/>
  </cols>
  <sheetData>
    <row r="2" spans="1:9" ht="24.75" customHeight="1">
      <c r="A2" s="241" t="s">
        <v>185</v>
      </c>
      <c r="B2" s="241"/>
      <c r="C2" s="241"/>
      <c r="D2" s="241"/>
      <c r="E2" s="241"/>
      <c r="F2" s="4"/>
      <c r="G2" s="5"/>
    </row>
    <row r="3" spans="1:9">
      <c r="A3" s="1"/>
      <c r="B3" s="2"/>
      <c r="C3" s="2"/>
      <c r="D3" s="3"/>
      <c r="E3" s="3"/>
      <c r="F3" s="4"/>
      <c r="G3" s="5"/>
    </row>
    <row r="4" spans="1:9" ht="15.75">
      <c r="A4" s="375" t="s">
        <v>0</v>
      </c>
      <c r="B4" s="375"/>
      <c r="C4" s="375"/>
      <c r="D4" s="375"/>
      <c r="E4" s="375"/>
      <c r="F4" s="375"/>
      <c r="G4" s="6"/>
    </row>
    <row r="5" spans="1:9" ht="16.5" thickBot="1">
      <c r="A5" s="7"/>
      <c r="B5" s="7"/>
      <c r="C5" s="7"/>
      <c r="D5" s="7"/>
      <c r="E5" s="7"/>
      <c r="F5" s="7"/>
      <c r="G5" s="5"/>
    </row>
    <row r="6" spans="1:9" ht="32.25" thickBot="1">
      <c r="A6" s="376" t="s">
        <v>1</v>
      </c>
      <c r="B6" s="377"/>
      <c r="C6" s="377"/>
      <c r="D6" s="377"/>
      <c r="E6" s="378"/>
      <c r="F6" s="8" t="s">
        <v>2</v>
      </c>
      <c r="G6" s="9" t="s">
        <v>3</v>
      </c>
      <c r="H6" s="170" t="s">
        <v>189</v>
      </c>
    </row>
    <row r="7" spans="1:9" ht="15">
      <c r="A7" s="379">
        <v>1</v>
      </c>
      <c r="B7" s="380"/>
      <c r="C7" s="380"/>
      <c r="D7" s="380"/>
      <c r="E7" s="380"/>
      <c r="F7" s="10">
        <v>2</v>
      </c>
      <c r="G7" s="11">
        <v>3</v>
      </c>
      <c r="H7" s="166">
        <v>4</v>
      </c>
    </row>
    <row r="8" spans="1:9" ht="18">
      <c r="A8" s="353" t="s">
        <v>5</v>
      </c>
      <c r="B8" s="358"/>
      <c r="C8" s="358"/>
      <c r="D8" s="358"/>
      <c r="E8" s="12" t="s">
        <v>6</v>
      </c>
      <c r="F8" s="12" t="s">
        <v>7</v>
      </c>
      <c r="G8" s="13">
        <f>G9+G10</f>
        <v>8963</v>
      </c>
      <c r="H8" s="118">
        <f>H9+H10</f>
        <v>9007</v>
      </c>
    </row>
    <row r="9" spans="1:9" ht="15.75">
      <c r="A9" s="353" t="s">
        <v>8</v>
      </c>
      <c r="B9" s="354" t="s">
        <v>9</v>
      </c>
      <c r="C9" s="355"/>
      <c r="D9" s="356"/>
      <c r="E9" s="12" t="s">
        <v>10</v>
      </c>
      <c r="F9" s="12" t="s">
        <v>7</v>
      </c>
      <c r="G9" s="14">
        <v>7140</v>
      </c>
      <c r="H9" s="119">
        <v>7000</v>
      </c>
    </row>
    <row r="10" spans="1:9" ht="15.75">
      <c r="A10" s="353"/>
      <c r="B10" s="354" t="s">
        <v>11</v>
      </c>
      <c r="C10" s="355"/>
      <c r="D10" s="356"/>
      <c r="E10" s="12" t="s">
        <v>12</v>
      </c>
      <c r="F10" s="12" t="s">
        <v>7</v>
      </c>
      <c r="G10" s="14">
        <v>1823</v>
      </c>
      <c r="H10" s="119">
        <v>2007</v>
      </c>
    </row>
    <row r="11" spans="1:9" ht="15.75">
      <c r="A11" s="357" t="s">
        <v>13</v>
      </c>
      <c r="B11" s="358"/>
      <c r="C11" s="358"/>
      <c r="D11" s="358"/>
      <c r="E11" s="12" t="s">
        <v>14</v>
      </c>
      <c r="F11" s="12" t="s">
        <v>7</v>
      </c>
      <c r="G11" s="14">
        <f>304+29</f>
        <v>333</v>
      </c>
      <c r="H11" s="119">
        <v>323</v>
      </c>
    </row>
    <row r="12" spans="1:9" ht="15.75">
      <c r="A12" s="359" t="s">
        <v>15</v>
      </c>
      <c r="B12" s="362" t="s">
        <v>16</v>
      </c>
      <c r="C12" s="362"/>
      <c r="D12" s="363"/>
      <c r="E12" s="12" t="s">
        <v>17</v>
      </c>
      <c r="F12" s="12" t="s">
        <v>7</v>
      </c>
      <c r="G12" s="14">
        <v>304</v>
      </c>
      <c r="H12" s="119">
        <v>323</v>
      </c>
      <c r="I12" s="15"/>
    </row>
    <row r="13" spans="1:9" ht="27.75" customHeight="1">
      <c r="A13" s="360"/>
      <c r="B13" s="16" t="s">
        <v>15</v>
      </c>
      <c r="C13" s="364" t="s">
        <v>18</v>
      </c>
      <c r="D13" s="365"/>
      <c r="E13" s="17" t="s">
        <v>19</v>
      </c>
      <c r="F13" s="12" t="s">
        <v>7</v>
      </c>
      <c r="G13" s="14">
        <v>160</v>
      </c>
      <c r="H13" s="119">
        <v>125</v>
      </c>
      <c r="I13" s="15"/>
    </row>
    <row r="14" spans="1:9" ht="15.75">
      <c r="A14" s="360"/>
      <c r="B14" s="366" t="s">
        <v>20</v>
      </c>
      <c r="C14" s="366"/>
      <c r="D14" s="367"/>
      <c r="E14" s="12" t="s">
        <v>21</v>
      </c>
      <c r="F14" s="12" t="s">
        <v>7</v>
      </c>
      <c r="G14" s="14">
        <v>29</v>
      </c>
      <c r="H14" s="119">
        <v>27</v>
      </c>
      <c r="I14" s="15"/>
    </row>
    <row r="15" spans="1:9" ht="38.25" customHeight="1">
      <c r="A15" s="360"/>
      <c r="B15" s="16" t="s">
        <v>15</v>
      </c>
      <c r="C15" s="364" t="s">
        <v>22</v>
      </c>
      <c r="D15" s="365"/>
      <c r="E15" s="17" t="s">
        <v>23</v>
      </c>
      <c r="F15" s="12" t="s">
        <v>7</v>
      </c>
      <c r="G15" s="14">
        <v>29</v>
      </c>
      <c r="H15" s="119">
        <v>27</v>
      </c>
      <c r="I15" s="15"/>
    </row>
    <row r="16" spans="1:9" ht="51.75" customHeight="1">
      <c r="A16" s="361"/>
      <c r="B16" s="368" t="s">
        <v>15</v>
      </c>
      <c r="C16" s="369"/>
      <c r="D16" s="18" t="s">
        <v>24</v>
      </c>
      <c r="E16" s="17" t="s">
        <v>25</v>
      </c>
      <c r="F16" s="12" t="s">
        <v>7</v>
      </c>
      <c r="G16" s="14">
        <v>0</v>
      </c>
      <c r="H16" s="119">
        <v>0</v>
      </c>
      <c r="I16" s="15"/>
    </row>
    <row r="17" spans="1:14" ht="29.25" customHeight="1">
      <c r="A17" s="370" t="s">
        <v>26</v>
      </c>
      <c r="B17" s="256"/>
      <c r="C17" s="256"/>
      <c r="D17" s="371"/>
      <c r="E17" s="17">
        <v>10</v>
      </c>
      <c r="F17" s="19" t="s">
        <v>27</v>
      </c>
      <c r="G17" s="120">
        <f>5268+180</f>
        <v>5448</v>
      </c>
      <c r="H17" s="121">
        <v>6262.7</v>
      </c>
      <c r="I17" s="15"/>
    </row>
    <row r="18" spans="1:14" ht="27" customHeight="1">
      <c r="A18" s="370" t="s">
        <v>28</v>
      </c>
      <c r="B18" s="256"/>
      <c r="C18" s="256"/>
      <c r="D18" s="371"/>
      <c r="E18" s="12">
        <v>11</v>
      </c>
      <c r="F18" s="19" t="s">
        <v>27</v>
      </c>
      <c r="G18" s="20">
        <v>0</v>
      </c>
      <c r="H18" s="121">
        <v>0</v>
      </c>
      <c r="I18" s="21"/>
    </row>
    <row r="19" spans="1:14" ht="25.5" customHeight="1">
      <c r="A19" s="348" t="s">
        <v>29</v>
      </c>
      <c r="B19" s="371"/>
      <c r="C19" s="371"/>
      <c r="D19" s="371"/>
      <c r="E19" s="17">
        <v>12</v>
      </c>
      <c r="F19" s="19" t="s">
        <v>27</v>
      </c>
      <c r="G19" s="20">
        <v>603</v>
      </c>
      <c r="H19" s="121">
        <v>603</v>
      </c>
    </row>
    <row r="20" spans="1:14" ht="23.25" customHeight="1">
      <c r="A20" s="348" t="s">
        <v>30</v>
      </c>
      <c r="B20" s="371"/>
      <c r="C20" s="371"/>
      <c r="D20" s="371"/>
      <c r="E20" s="17">
        <v>13</v>
      </c>
      <c r="F20" s="19" t="s">
        <v>27</v>
      </c>
      <c r="G20" s="20">
        <v>46482.8</v>
      </c>
      <c r="H20" s="121">
        <v>16530.8</v>
      </c>
    </row>
    <row r="21" spans="1:14" ht="25.5" customHeight="1">
      <c r="A21" s="372" t="s">
        <v>31</v>
      </c>
      <c r="B21" s="373"/>
      <c r="C21" s="373"/>
      <c r="D21" s="374"/>
      <c r="E21" s="22">
        <v>14</v>
      </c>
      <c r="F21" s="23" t="s">
        <v>27</v>
      </c>
      <c r="G21" s="24">
        <v>7106</v>
      </c>
      <c r="H21" s="121">
        <v>5696.7</v>
      </c>
    </row>
    <row r="22" spans="1:14" ht="31.5" customHeight="1">
      <c r="A22" s="347" t="s">
        <v>32</v>
      </c>
      <c r="B22" s="247"/>
      <c r="C22" s="247"/>
      <c r="D22" s="247"/>
      <c r="E22" s="25">
        <v>15</v>
      </c>
      <c r="F22" s="26" t="s">
        <v>27</v>
      </c>
      <c r="G22" s="24">
        <v>90.4</v>
      </c>
      <c r="H22" s="121">
        <v>440.9</v>
      </c>
    </row>
    <row r="23" spans="1:14" ht="28.5" customHeight="1">
      <c r="A23" s="347" t="s">
        <v>33</v>
      </c>
      <c r="B23" s="247"/>
      <c r="C23" s="247"/>
      <c r="D23" s="247"/>
      <c r="E23" s="25">
        <v>16</v>
      </c>
      <c r="F23" s="27" t="s">
        <v>27</v>
      </c>
      <c r="G23" s="24">
        <v>35182</v>
      </c>
      <c r="H23" s="121">
        <v>5831.7</v>
      </c>
    </row>
    <row r="24" spans="1:14" ht="33.75" customHeight="1">
      <c r="A24" s="347" t="s">
        <v>34</v>
      </c>
      <c r="B24" s="247"/>
      <c r="C24" s="247"/>
      <c r="D24" s="247"/>
      <c r="E24" s="28">
        <v>17</v>
      </c>
      <c r="F24" s="23" t="s">
        <v>27</v>
      </c>
      <c r="G24" s="24">
        <v>0</v>
      </c>
      <c r="H24" s="121">
        <v>0</v>
      </c>
    </row>
    <row r="25" spans="1:14" ht="30.75" customHeight="1">
      <c r="A25" s="347" t="s">
        <v>35</v>
      </c>
      <c r="B25" s="247"/>
      <c r="C25" s="247"/>
      <c r="D25" s="247"/>
      <c r="E25" s="25">
        <v>18</v>
      </c>
      <c r="F25" s="27" t="s">
        <v>27</v>
      </c>
      <c r="G25" s="24">
        <v>870</v>
      </c>
      <c r="H25" s="121">
        <v>78.7</v>
      </c>
      <c r="M25" s="15"/>
      <c r="N25" s="21"/>
    </row>
    <row r="26" spans="1:14" ht="30.75" customHeight="1">
      <c r="A26" s="348" t="s">
        <v>36</v>
      </c>
      <c r="B26" s="264"/>
      <c r="C26" s="264"/>
      <c r="D26" s="264"/>
      <c r="E26" s="29">
        <v>19</v>
      </c>
      <c r="F26" s="23" t="s">
        <v>27</v>
      </c>
      <c r="G26" s="20">
        <v>2196.9</v>
      </c>
      <c r="H26" s="122">
        <v>1444.5</v>
      </c>
    </row>
    <row r="27" spans="1:14" ht="15.75">
      <c r="A27" s="349" t="s">
        <v>37</v>
      </c>
      <c r="B27" s="350"/>
      <c r="C27" s="350"/>
      <c r="D27" s="350"/>
      <c r="E27" s="12">
        <v>20</v>
      </c>
      <c r="F27" s="23" t="s">
        <v>27</v>
      </c>
      <c r="G27" s="24">
        <v>1910</v>
      </c>
      <c r="H27" s="122">
        <v>1444.5</v>
      </c>
    </row>
    <row r="28" spans="1:14" ht="39.75" customHeight="1" thickBot="1">
      <c r="A28" s="351" t="s">
        <v>38</v>
      </c>
      <c r="B28" s="352"/>
      <c r="C28" s="352"/>
      <c r="D28" s="352"/>
      <c r="E28" s="30">
        <v>21</v>
      </c>
      <c r="F28" s="31" t="s">
        <v>27</v>
      </c>
      <c r="G28" s="32">
        <v>8</v>
      </c>
      <c r="H28" s="123">
        <v>8735</v>
      </c>
    </row>
    <row r="29" spans="1:14" ht="39.75" customHeight="1">
      <c r="A29" s="33"/>
      <c r="B29" s="33"/>
      <c r="C29" s="33"/>
      <c r="D29" s="33"/>
      <c r="E29" s="34"/>
      <c r="F29" s="35"/>
      <c r="G29" s="36"/>
      <c r="H29" s="37"/>
    </row>
    <row r="30" spans="1:14">
      <c r="A30" s="38"/>
      <c r="B30" s="38"/>
      <c r="C30" s="38"/>
      <c r="D30" s="38"/>
      <c r="E30" s="38"/>
      <c r="F30" s="38"/>
      <c r="G30" s="38"/>
    </row>
    <row r="31" spans="1:14" ht="14.25" customHeight="1">
      <c r="A31" s="345" t="s">
        <v>40</v>
      </c>
      <c r="B31" s="346"/>
      <c r="C31" s="39"/>
      <c r="D31" s="167" t="s">
        <v>41</v>
      </c>
      <c r="E31" s="40"/>
      <c r="F31" s="172" t="s">
        <v>42</v>
      </c>
      <c r="G31" s="173"/>
      <c r="H31" s="174"/>
    </row>
    <row r="32" spans="1:14">
      <c r="A32" s="41" t="s">
        <v>43</v>
      </c>
      <c r="B32" s="41"/>
      <c r="C32" s="41"/>
      <c r="D32" s="42" t="s">
        <v>44</v>
      </c>
      <c r="E32" s="42"/>
      <c r="F32" s="171" t="s">
        <v>45</v>
      </c>
      <c r="G32" s="171"/>
    </row>
    <row r="33" spans="1:7">
      <c r="A33" s="41" t="s">
        <v>46</v>
      </c>
      <c r="B33" s="41"/>
      <c r="C33" s="41"/>
      <c r="D33" s="43"/>
      <c r="E33" s="43"/>
      <c r="F33" s="38"/>
      <c r="G33" s="42"/>
    </row>
    <row r="34" spans="1:7">
      <c r="A34" s="38"/>
      <c r="B34" s="38"/>
      <c r="C34" s="38"/>
      <c r="D34" s="38"/>
      <c r="E34" s="38"/>
      <c r="F34" s="38"/>
      <c r="G34" s="38"/>
    </row>
  </sheetData>
  <mergeCells count="28">
    <mergeCell ref="A2:E2"/>
    <mergeCell ref="A4:F4"/>
    <mergeCell ref="A6:E6"/>
    <mergeCell ref="A7:E7"/>
    <mergeCell ref="A8:D8"/>
    <mergeCell ref="A9:A10"/>
    <mergeCell ref="B9:D9"/>
    <mergeCell ref="B10:D10"/>
    <mergeCell ref="A22:D22"/>
    <mergeCell ref="A11:D11"/>
    <mergeCell ref="A12:A16"/>
    <mergeCell ref="B12:D12"/>
    <mergeCell ref="C13:D13"/>
    <mergeCell ref="B14:D14"/>
    <mergeCell ref="C15:D15"/>
    <mergeCell ref="B16:C16"/>
    <mergeCell ref="A17:D17"/>
    <mergeCell ref="A18:D18"/>
    <mergeCell ref="A19:D19"/>
    <mergeCell ref="A20:D20"/>
    <mergeCell ref="A21:D21"/>
    <mergeCell ref="A31:B31"/>
    <mergeCell ref="A23:D23"/>
    <mergeCell ref="A24:D24"/>
    <mergeCell ref="A25:D25"/>
    <mergeCell ref="A26:D26"/>
    <mergeCell ref="A27:D27"/>
    <mergeCell ref="A28:D28"/>
  </mergeCells>
  <conditionalFormatting sqref="G10">
    <cfRule type="cellIs" dxfId="7" priority="8" operator="greaterThan">
      <formula>$G$9</formula>
    </cfRule>
  </conditionalFormatting>
  <conditionalFormatting sqref="G27">
    <cfRule type="cellIs" dxfId="6" priority="7" operator="greaterThan">
      <formula>$G$26</formula>
    </cfRule>
  </conditionalFormatting>
  <conditionalFormatting sqref="G21">
    <cfRule type="cellIs" dxfId="5" priority="6" operator="greaterThan">
      <formula>$G$20</formula>
    </cfRule>
  </conditionalFormatting>
  <conditionalFormatting sqref="G11">
    <cfRule type="expression" dxfId="4" priority="5">
      <formula>$G$11&lt;$G$12+$G$14</formula>
    </cfRule>
  </conditionalFormatting>
  <conditionalFormatting sqref="G13">
    <cfRule type="expression" dxfId="3" priority="4">
      <formula>$G$12&lt;$G$13</formula>
    </cfRule>
  </conditionalFormatting>
  <conditionalFormatting sqref="G16">
    <cfRule type="expression" dxfId="2" priority="1">
      <formula>$G$16&gt;$G$14</formula>
    </cfRule>
    <cfRule type="expression" dxfId="1" priority="3">
      <formula>$G$16&gt;$G$15</formula>
    </cfRule>
  </conditionalFormatting>
  <conditionalFormatting sqref="G15">
    <cfRule type="expression" dxfId="0" priority="2">
      <formula>$G$15&gt;$G$14</formula>
    </cfRule>
  </conditionalFormatting>
  <dataValidations count="2">
    <dataValidation type="custom" allowBlank="1" showInputMessage="1" showErrorMessage="1" errorTitle="Znaki po przecinku" error="Wpisujemy bez miejsc po przecinku." sqref="G9:G17">
      <formula1>MOD(G9,1)=0</formula1>
    </dataValidation>
    <dataValidation type="custom" allowBlank="1" showInputMessage="1" showErrorMessage="1" errorTitle="Znaki po przecinku" error="Wpisana wartość może mieć wyłącznie 1 znak po przecinku." sqref="G18:G29">
      <formula1>MOD(G18*10,1)=0</formula1>
    </dataValidation>
  </dataValidations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Dział I </vt:lpstr>
      <vt:lpstr>Dział II</vt:lpstr>
      <vt:lpstr>Dział III.</vt:lpstr>
      <vt:lpstr>Dział IV</vt:lpstr>
      <vt:lpstr>Dział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</cp:lastModifiedBy>
  <cp:lastPrinted>2019-12-10T12:20:45Z</cp:lastPrinted>
  <dcterms:created xsi:type="dcterms:W3CDTF">2019-11-22T12:09:02Z</dcterms:created>
  <dcterms:modified xsi:type="dcterms:W3CDTF">2019-12-10T12:26:51Z</dcterms:modified>
</cp:coreProperties>
</file>